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0" windowWidth="11520" windowHeight="6225" tabRatio="599" activeTab="0"/>
  </bookViews>
  <sheets>
    <sheet name="COEWAG" sheetId="1" r:id="rId1"/>
    <sheet name="Rechnungsdaten" sheetId="2" r:id="rId2"/>
    <sheet name="Rechnung" sheetId="3" r:id="rId3"/>
    <sheet name="Bestelldaten" sheetId="4" r:id="rId4"/>
    <sheet name="Bestellung" sheetId="5" r:id="rId5"/>
    <sheet name="Lager" sheetId="6" r:id="rId6"/>
    <sheet name="Kunden" sheetId="7" r:id="rId7"/>
    <sheet name="Lieferanten" sheetId="8" r:id="rId8"/>
    <sheet name="Dokumentation" sheetId="9" r:id="rId9"/>
  </sheets>
  <definedNames>
    <definedName name="ANR">'Lager'!$A$5:$A$49</definedName>
    <definedName name="Artikelstammdaten">#REF!</definedName>
    <definedName name="Bereich">#REF!</definedName>
    <definedName name="KNR">'Kunden'!$B$4:$B$14</definedName>
    <definedName name="Kunden">'Kunden'!$B$4:$J$14</definedName>
    <definedName name="Lager">'Lager'!$A$5:$G$49</definedName>
    <definedName name="Lieferanten">'Lieferanten'!$A$5:$K$11</definedName>
    <definedName name="LNR">'Lieferanten'!$A$5:$A$11</definedName>
  </definedNames>
  <calcPr fullCalcOnLoad="1"/>
</workbook>
</file>

<file path=xl/sharedStrings.xml><?xml version="1.0" encoding="utf-8"?>
<sst xmlns="http://schemas.openxmlformats.org/spreadsheetml/2006/main" count="499" uniqueCount="329">
  <si>
    <r>
      <t>COEWAG GmbH</t>
    </r>
    <r>
      <rPr>
        <b/>
        <sz val="20"/>
        <color indexed="8"/>
        <rFont val="Desdemona"/>
        <family val="5"/>
      </rPr>
      <t xml:space="preserve">
</t>
    </r>
    <r>
      <rPr>
        <b/>
        <i/>
        <sz val="14"/>
        <rFont val="Desdemona"/>
        <family val="0"/>
      </rPr>
      <t>COE</t>
    </r>
    <r>
      <rPr>
        <b/>
        <i/>
        <sz val="10"/>
        <color indexed="8"/>
        <rFont val="Desdemona"/>
        <family val="0"/>
      </rPr>
      <t xml:space="preserve">sfelder </t>
    </r>
    <r>
      <rPr>
        <b/>
        <i/>
        <sz val="14"/>
        <color indexed="13"/>
        <rFont val="Desdemona"/>
        <family val="0"/>
      </rPr>
      <t>E</t>
    </r>
    <r>
      <rPr>
        <b/>
        <i/>
        <sz val="10"/>
        <color indexed="8"/>
        <rFont val="Desdemona"/>
        <family val="0"/>
      </rPr>
      <t xml:space="preserve">lektrizitäts-, </t>
    </r>
    <r>
      <rPr>
        <b/>
        <i/>
        <sz val="14"/>
        <color indexed="48"/>
        <rFont val="Desdemona"/>
        <family val="0"/>
      </rPr>
      <t>W</t>
    </r>
    <r>
      <rPr>
        <b/>
        <i/>
        <sz val="10"/>
        <color indexed="8"/>
        <rFont val="Desdemona"/>
        <family val="0"/>
      </rPr>
      <t xml:space="preserve">asser- und </t>
    </r>
    <r>
      <rPr>
        <b/>
        <i/>
        <sz val="14"/>
        <color indexed="10"/>
        <rFont val="Desdemona"/>
        <family val="0"/>
      </rPr>
      <t>G</t>
    </r>
    <r>
      <rPr>
        <b/>
        <i/>
        <sz val="10"/>
        <color indexed="8"/>
        <rFont val="Desdemona"/>
        <family val="0"/>
      </rPr>
      <t>aswerke</t>
    </r>
  </si>
  <si>
    <t>Bahnhofstr. 33</t>
  </si>
  <si>
    <t>D - 48653 Coesfeld</t>
  </si>
  <si>
    <t>Rechnung vom:</t>
  </si>
  <si>
    <t>Herrn</t>
  </si>
  <si>
    <t>Guido Kemming</t>
  </si>
  <si>
    <t>Billerbecker Str. 3</t>
  </si>
  <si>
    <t>48653 Coesfeld</t>
  </si>
  <si>
    <t>Artikelnummer</t>
  </si>
  <si>
    <t>Menge</t>
  </si>
  <si>
    <t>Bezeichnung</t>
  </si>
  <si>
    <t>Typ</t>
  </si>
  <si>
    <t>Einzelpreis DM (netto)</t>
  </si>
  <si>
    <t>Gesamtpreis (netto)</t>
  </si>
  <si>
    <t>Item No.</t>
  </si>
  <si>
    <t>Quantity</t>
  </si>
  <si>
    <t>Model</t>
  </si>
  <si>
    <t>Type</t>
  </si>
  <si>
    <t>Unit Price DM (net)</t>
  </si>
  <si>
    <t>Total Price (net)</t>
  </si>
  <si>
    <t>Nettobetrag DM
Net Amount DM</t>
  </si>
  <si>
    <t>Rabatt %
Discount %</t>
  </si>
  <si>
    <t>Rabatt DM
Discount DM</t>
  </si>
  <si>
    <t>MwSt. %
VAT %</t>
  </si>
  <si>
    <t>MwSt. DM
VAT DM</t>
  </si>
  <si>
    <t>Endbetrag DM
Total Amount DM</t>
  </si>
  <si>
    <t>Verwaltung / Administration</t>
  </si>
  <si>
    <t>Gerichtsstand /</t>
  </si>
  <si>
    <t>Place of Judgement</t>
  </si>
  <si>
    <t>Telefon / Phone</t>
  </si>
  <si>
    <t>Bankverbindung / Bank</t>
  </si>
  <si>
    <t xml:space="preserve">48653 Coesefeld
</t>
  </si>
  <si>
    <t>Registergericht
Coesfeld HR B 2605
48653 Coesfeld</t>
  </si>
  <si>
    <t xml:space="preserve">02541-94230
</t>
  </si>
  <si>
    <t>Sparkasse Coesfeld
Kto.-Nr. 900 900
BLZ      401 545 30</t>
  </si>
  <si>
    <t>Postbank Dortmund
Kto.Nr. 5400 - 450
BLZ      440 100 46</t>
  </si>
  <si>
    <t>ArtNr</t>
  </si>
  <si>
    <t>Strom</t>
  </si>
  <si>
    <t>(KW/h)</t>
  </si>
  <si>
    <t>Wasser</t>
  </si>
  <si>
    <t>Gas</t>
  </si>
  <si>
    <t>PEHD-Rohr</t>
  </si>
  <si>
    <t>D 110</t>
  </si>
  <si>
    <t>Gashauseinführung</t>
  </si>
  <si>
    <t>GHE 1</t>
  </si>
  <si>
    <t>Hydrant</t>
  </si>
  <si>
    <t>H 100</t>
  </si>
  <si>
    <t>H 125</t>
  </si>
  <si>
    <t>SRG1 4057</t>
  </si>
  <si>
    <t>Umrandungsplatte</t>
  </si>
  <si>
    <t>UPG1 4057</t>
  </si>
  <si>
    <t>Schutzrohr</t>
  </si>
  <si>
    <t>DN 50</t>
  </si>
  <si>
    <t>DN 100</t>
  </si>
  <si>
    <t>Schutzregler</t>
  </si>
  <si>
    <t>Kabel</t>
  </si>
  <si>
    <t>NYY 4x70</t>
  </si>
  <si>
    <t>NYY 4x35</t>
  </si>
  <si>
    <t>PVC-Bogen</t>
  </si>
  <si>
    <t>MK 11</t>
  </si>
  <si>
    <t>MK 22</t>
  </si>
  <si>
    <t>PR 40x3,7</t>
  </si>
  <si>
    <t>PR 50x4,6</t>
  </si>
  <si>
    <t>Flanschendichtung</t>
  </si>
  <si>
    <t>DN 150</t>
  </si>
  <si>
    <t>DN 200</t>
  </si>
  <si>
    <t>Umrandungskappe</t>
  </si>
  <si>
    <t>Gasdichtung</t>
  </si>
  <si>
    <t>PEHD-Überschiebemuffe</t>
  </si>
  <si>
    <t>ÜM 32</t>
  </si>
  <si>
    <t>ÜM 63</t>
  </si>
  <si>
    <t>SRW 4057</t>
  </si>
  <si>
    <t>Klemmring</t>
  </si>
  <si>
    <t>KR 3x150/35</t>
  </si>
  <si>
    <t>KR 3x150/150</t>
  </si>
  <si>
    <t>Muffe</t>
  </si>
  <si>
    <t>MMY 450</t>
  </si>
  <si>
    <t>VMY 405</t>
  </si>
  <si>
    <t>Abzweigklemme</t>
  </si>
  <si>
    <t>AK 50/120</t>
  </si>
  <si>
    <t>Endkappe</t>
  </si>
  <si>
    <t>EK 102</t>
  </si>
  <si>
    <t>70 CU</t>
  </si>
  <si>
    <t>95 CU</t>
  </si>
  <si>
    <t>Kabelabdeckhaube</t>
  </si>
  <si>
    <t>KAH 12x12</t>
  </si>
  <si>
    <t>Kabelschelle</t>
  </si>
  <si>
    <t>K 26/28</t>
  </si>
  <si>
    <t>PEHD Verschlussmuffe</t>
  </si>
  <si>
    <t>VM 40</t>
  </si>
  <si>
    <t>PEHD Winkel</t>
  </si>
  <si>
    <t>W 40x90</t>
  </si>
  <si>
    <t>PEHD-Bogen</t>
  </si>
  <si>
    <t>119x45</t>
  </si>
  <si>
    <t>225x45</t>
  </si>
  <si>
    <t>Bügelschelle</t>
  </si>
  <si>
    <t>BS 100x32</t>
  </si>
  <si>
    <t>BS 100x63</t>
  </si>
  <si>
    <t>Kunden der COEWAG GmbH</t>
  </si>
  <si>
    <t>KundNr</t>
  </si>
  <si>
    <t>Firma</t>
  </si>
  <si>
    <t>KName</t>
  </si>
  <si>
    <t>Strasse</t>
  </si>
  <si>
    <t>PLZ + Ort</t>
  </si>
  <si>
    <t>Telefon</t>
  </si>
  <si>
    <t>Telefax</t>
  </si>
  <si>
    <t>AnsprPartner</t>
  </si>
  <si>
    <t>D2000</t>
  </si>
  <si>
    <t>Wilhelm Bauer</t>
  </si>
  <si>
    <t>Münsterstr. 34</t>
  </si>
  <si>
    <t>02541-335566</t>
  </si>
  <si>
    <t/>
  </si>
  <si>
    <t>D2001</t>
  </si>
  <si>
    <t>Kaufhaus Heling</t>
  </si>
  <si>
    <t>Letter Str. 78</t>
  </si>
  <si>
    <t>02541-85234</t>
  </si>
  <si>
    <t>02541-85233</t>
  </si>
  <si>
    <t>Josef Heling</t>
  </si>
  <si>
    <t>D2002</t>
  </si>
  <si>
    <t>Farbwerke Ostendarp</t>
  </si>
  <si>
    <t>Am Reitkamp 4</t>
  </si>
  <si>
    <t>02541-9200</t>
  </si>
  <si>
    <t>02541-9202</t>
  </si>
  <si>
    <t>Michael König</t>
  </si>
  <si>
    <t>D2003</t>
  </si>
  <si>
    <t>Frau</t>
  </si>
  <si>
    <t>Else Schupp</t>
  </si>
  <si>
    <t>Am Stadtgarten 9</t>
  </si>
  <si>
    <t>02541-7070</t>
  </si>
  <si>
    <t>D2004</t>
  </si>
  <si>
    <t>Hans Wolters</t>
  </si>
  <si>
    <t>Borkener Str. 87</t>
  </si>
  <si>
    <t>02541-235489</t>
  </si>
  <si>
    <t>D2006</t>
  </si>
  <si>
    <t>02541-75346</t>
  </si>
  <si>
    <t>D2007</t>
  </si>
  <si>
    <t>Bautreff Boss</t>
  </si>
  <si>
    <t>Dülmener Str. 210</t>
  </si>
  <si>
    <t>02541-40040</t>
  </si>
  <si>
    <t>02541-40043</t>
  </si>
  <si>
    <t>Herr Boss</t>
  </si>
  <si>
    <t>D2008</t>
  </si>
  <si>
    <t>Kreis Coesfeld</t>
  </si>
  <si>
    <t>Friedrich-Ebert-Str. 10</t>
  </si>
  <si>
    <t>02541-180</t>
  </si>
  <si>
    <t>02541-1823</t>
  </si>
  <si>
    <t>Herr Twilling</t>
  </si>
  <si>
    <t>D2009</t>
  </si>
  <si>
    <t>Alfons Lange</t>
  </si>
  <si>
    <t>An der Berkel 25</t>
  </si>
  <si>
    <t>02541-17356</t>
  </si>
  <si>
    <t>D2010</t>
  </si>
  <si>
    <t>Ursula Dombrowski</t>
  </si>
  <si>
    <t>Osterwicker Str. 35</t>
  </si>
  <si>
    <t>02541-63542</t>
  </si>
  <si>
    <t>Fa.</t>
  </si>
  <si>
    <t>Eingabemaske Rechnung COEWAG GmbH</t>
  </si>
  <si>
    <t>Kundennummer:</t>
  </si>
  <si>
    <t>Artikelnummer:</t>
  </si>
  <si>
    <t>Menge:</t>
  </si>
  <si>
    <t>(Bezeichnung)</t>
  </si>
  <si>
    <t>(Kunde:)</t>
  </si>
  <si>
    <t>Rechnungs-
position</t>
  </si>
  <si>
    <t>(Spezifikation)</t>
  </si>
  <si>
    <t>ArtBez</t>
  </si>
  <si>
    <t>ArtikSpezifikation</t>
  </si>
  <si>
    <t>Lagerort</t>
  </si>
  <si>
    <t>Lieferant</t>
  </si>
  <si>
    <t>EPreis</t>
  </si>
  <si>
    <t>VPreis</t>
  </si>
  <si>
    <t>M101</t>
  </si>
  <si>
    <t>FL1</t>
  </si>
  <si>
    <t>K4004</t>
  </si>
  <si>
    <t>M102</t>
  </si>
  <si>
    <t>M111</t>
  </si>
  <si>
    <t>G1R11</t>
  </si>
  <si>
    <t>K4007</t>
  </si>
  <si>
    <t>M112</t>
  </si>
  <si>
    <t>M121</t>
  </si>
  <si>
    <t>M122</t>
  </si>
  <si>
    <t>M131</t>
  </si>
  <si>
    <t>M141</t>
  </si>
  <si>
    <t>G1R12</t>
  </si>
  <si>
    <t>K4003</t>
  </si>
  <si>
    <t>M142</t>
  </si>
  <si>
    <t>M151</t>
  </si>
  <si>
    <t>Pressverbinder</t>
  </si>
  <si>
    <t>M152</t>
  </si>
  <si>
    <t>M161</t>
  </si>
  <si>
    <t>M171</t>
  </si>
  <si>
    <t>M181</t>
  </si>
  <si>
    <t>M201</t>
  </si>
  <si>
    <t>FL2</t>
  </si>
  <si>
    <t>M202</t>
  </si>
  <si>
    <t>M211</t>
  </si>
  <si>
    <t>G2R11</t>
  </si>
  <si>
    <t>K4002</t>
  </si>
  <si>
    <t>M212</t>
  </si>
  <si>
    <t>M221</t>
  </si>
  <si>
    <t>M222</t>
  </si>
  <si>
    <t>M231</t>
  </si>
  <si>
    <t>M232</t>
  </si>
  <si>
    <t>M241</t>
  </si>
  <si>
    <t>G2R12</t>
  </si>
  <si>
    <t>M251</t>
  </si>
  <si>
    <t>M261</t>
  </si>
  <si>
    <t>Strassenkappe</t>
  </si>
  <si>
    <t>K4006</t>
  </si>
  <si>
    <t>M271</t>
  </si>
  <si>
    <t>WKW 4057</t>
  </si>
  <si>
    <t>M301</t>
  </si>
  <si>
    <t>G3R11</t>
  </si>
  <si>
    <t>M302</t>
  </si>
  <si>
    <t>M311</t>
  </si>
  <si>
    <t>M312</t>
  </si>
  <si>
    <t>M321</t>
  </si>
  <si>
    <t>G3R12</t>
  </si>
  <si>
    <t>K4001</t>
  </si>
  <si>
    <t>M322</t>
  </si>
  <si>
    <t>GHE 2</t>
  </si>
  <si>
    <t>M331</t>
  </si>
  <si>
    <t>M332</t>
  </si>
  <si>
    <t>DN 70</t>
  </si>
  <si>
    <t>M341</t>
  </si>
  <si>
    <t>FL3</t>
  </si>
  <si>
    <t>M342</t>
  </si>
  <si>
    <t>D 160</t>
  </si>
  <si>
    <t>M351</t>
  </si>
  <si>
    <t>M352</t>
  </si>
  <si>
    <t>M361</t>
  </si>
  <si>
    <t>M362</t>
  </si>
  <si>
    <t>M371</t>
  </si>
  <si>
    <t>M381</t>
  </si>
  <si>
    <t>V100</t>
  </si>
  <si>
    <t>K4000</t>
  </si>
  <si>
    <t>V200</t>
  </si>
  <si>
    <t>(cbm)</t>
  </si>
  <si>
    <t>W1</t>
  </si>
  <si>
    <t>V300</t>
  </si>
  <si>
    <t>LiefNr</t>
  </si>
  <si>
    <t>LName</t>
  </si>
  <si>
    <t>PLZ</t>
  </si>
  <si>
    <t>Ort</t>
  </si>
  <si>
    <t>KontoNr</t>
  </si>
  <si>
    <t>BLZ</t>
  </si>
  <si>
    <t>WRE AG</t>
  </si>
  <si>
    <t>Karlauer Weg 130-132</t>
  </si>
  <si>
    <t>Essen</t>
  </si>
  <si>
    <t>(0 20 1) 180</t>
  </si>
  <si>
    <t xml:space="preserve">(0 20 1) 180 22 </t>
  </si>
  <si>
    <t>Herr Schlabinger</t>
  </si>
  <si>
    <t>258 005 00</t>
  </si>
  <si>
    <t>360 100 43</t>
  </si>
  <si>
    <t>GAS AG</t>
  </si>
  <si>
    <t>Oswald Strasse 664</t>
  </si>
  <si>
    <t>Dortmund</t>
  </si>
  <si>
    <t>(0 23 1) 919 0</t>
  </si>
  <si>
    <t>(0 23 1) 919 2</t>
  </si>
  <si>
    <t>Frau Wiese</t>
  </si>
  <si>
    <t>225 610 0</t>
  </si>
  <si>
    <t>440 400 37</t>
  </si>
  <si>
    <t>Felsenwasser AG</t>
  </si>
  <si>
    <t>Karlsbrücke 12</t>
  </si>
  <si>
    <t>Dülmen</t>
  </si>
  <si>
    <t>(0 25 94) 185 0</t>
  </si>
  <si>
    <t>(0 25 94) 185 030</t>
  </si>
  <si>
    <t>Frau Kweitjek</t>
  </si>
  <si>
    <t>950 060 2</t>
  </si>
  <si>
    <t>456 789 00</t>
  </si>
  <si>
    <t>Seimens AG</t>
  </si>
  <si>
    <t>Wiesenstrasse 1</t>
  </si>
  <si>
    <t>Gescher</t>
  </si>
  <si>
    <t>(0 25 42) 552</t>
  </si>
  <si>
    <t>(0 25 42) 635 80</t>
  </si>
  <si>
    <t>Herr Karsubke</t>
  </si>
  <si>
    <t>850 020 0</t>
  </si>
  <si>
    <t>345 678 90</t>
  </si>
  <si>
    <t>Kabel GmbH</t>
  </si>
  <si>
    <t>Ottostrasse 37</t>
  </si>
  <si>
    <t>Billerbeck</t>
  </si>
  <si>
    <t>(0 25 43) 806 0</t>
  </si>
  <si>
    <t>(0 25 43) 806 00</t>
  </si>
  <si>
    <t>Frau Müller</t>
  </si>
  <si>
    <t>526 00</t>
  </si>
  <si>
    <t>567 890 00</t>
  </si>
  <si>
    <t>Mansmann AG</t>
  </si>
  <si>
    <t>Am Rheinufer 20</t>
  </si>
  <si>
    <t>Düsseldorf</t>
  </si>
  <si>
    <t>(0 21 1) 234 565</t>
  </si>
  <si>
    <t>(0 21 1) 234 565 02</t>
  </si>
  <si>
    <t>Herr Meisner</t>
  </si>
  <si>
    <t>520 000 100</t>
  </si>
  <si>
    <t>300 600 20</t>
  </si>
  <si>
    <t>Sautter KG</t>
  </si>
  <si>
    <t>Prinz-Regenten-Str. 12</t>
  </si>
  <si>
    <t>Duisburg</t>
  </si>
  <si>
    <t>(0 20 3) 788 92</t>
  </si>
  <si>
    <t>(0 20 3) 788 922</t>
  </si>
  <si>
    <t>Herr Luitpold</t>
  </si>
  <si>
    <t>580 023 0</t>
  </si>
  <si>
    <t>750 300 45</t>
  </si>
  <si>
    <t>Lieferanten der COEWAG GmbH</t>
  </si>
  <si>
    <t>Artikel- und Lagerbestände COEWAG GmbH</t>
  </si>
  <si>
    <t>Bestellung vom:</t>
  </si>
  <si>
    <t>Eingabemaske Bestellung COEWAG GmbH</t>
  </si>
  <si>
    <t>K4005</t>
  </si>
  <si>
    <t>Rabatt</t>
  </si>
  <si>
    <t>Wir bestellen zum nächst möglichen Termin folgende Produkte zu den uns bekannten Konditionen:</t>
  </si>
  <si>
    <t>Für eine baldige Zusendung der Produkte sind wir Ihnen dankbar</t>
  </si>
  <si>
    <t>Mit freundlichen Grüßen</t>
  </si>
  <si>
    <t>(Meyer) COEWAG GmbH</t>
  </si>
  <si>
    <t>M100</t>
  </si>
  <si>
    <t>no</t>
  </si>
  <si>
    <t>Bestelldaten und Rechnungsdaten:</t>
  </si>
  <si>
    <t>Zeile 7 ist belegt mit A: 0 und B: M100</t>
  </si>
  <si>
    <t>M100 ist in Tabelle Lager dunkel hinterlegt, damit immer ein Artikel gegeben ist, deswegen</t>
  </si>
  <si>
    <t>auch vergleichsfunktion -1,damit die Rechnungsposition korrekt eingelesen wird</t>
  </si>
  <si>
    <t>im Makro Lagerbewegung wird das Ergebnis der EB-Spalte in die Zwischenablage gelegt, die Werte werden</t>
  </si>
  <si>
    <t>als "Inhalte einfügen" eingefügt ( und nur die Werte)</t>
  </si>
  <si>
    <t>=WENN(A5&lt;&gt;SVERWEIS(A5;Rechnungsdaten!$B$7:$B$25;1);0;VERGLEICH(A5;Rechnungsdaten!$B$7:$B$25;0)-1)</t>
  </si>
  <si>
    <t>Lager Q5:</t>
  </si>
  <si>
    <t>=WENN(Q5=0;0;SVERWEIS(Q5;Rechnungsdaten!$A$7:$C$25;3;FALSCH))</t>
  </si>
  <si>
    <t>in Q5 wurde Rechnungsposition ermittelt, und daraufhin wurde mit der Position aus den Rechnungsdaten die Menge ermittelt</t>
  </si>
  <si>
    <t>Artikelnummer nicht in Rechnungsdaten zu finden, dann NULL, ansonsten ermittle die Rechnungsnummer</t>
  </si>
  <si>
    <t>(-1, damit Rechnungsposition richtig ermittelt wird.)</t>
  </si>
  <si>
    <t>Lieferantennummer:</t>
  </si>
  <si>
    <t>Hans Meyer (i.V.)</t>
  </si>
  <si>
    <t>Rechnung / Lieferschein</t>
  </si>
  <si>
    <t>Rabattsatz</t>
  </si>
</sst>
</file>

<file path=xl/styles.xml><?xml version="1.0" encoding="utf-8"?>
<styleSheet xmlns="http://schemas.openxmlformats.org/spreadsheetml/2006/main">
  <numFmts count="1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d/\ mmmm\ yyyy"/>
    <numFmt numFmtId="165" formatCode="yy\-mm\-dd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,##0.00&quot; DM&quot;;\-#,##0.00&quot; DM&quot;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8"/>
      <name val="Arial"/>
      <family val="0"/>
    </font>
    <font>
      <sz val="6"/>
      <name val="Arial"/>
      <family val="2"/>
    </font>
    <font>
      <b/>
      <sz val="12"/>
      <name val="Arial"/>
      <family val="2"/>
    </font>
    <font>
      <b/>
      <sz val="6"/>
      <name val="Arial"/>
      <family val="0"/>
    </font>
    <font>
      <b/>
      <sz val="20"/>
      <color indexed="8"/>
      <name val="Desdemona"/>
      <family val="5"/>
    </font>
    <font>
      <sz val="10"/>
      <name val="Arial Rounded MT Bold"/>
      <family val="2"/>
    </font>
    <font>
      <b/>
      <i/>
      <sz val="10"/>
      <color indexed="8"/>
      <name val="Desdemona"/>
      <family val="0"/>
    </font>
    <font>
      <sz val="10"/>
      <color indexed="8"/>
      <name val="MS Sans Serif"/>
      <family val="0"/>
    </font>
    <font>
      <b/>
      <i/>
      <sz val="14"/>
      <name val="Desdemona"/>
      <family val="0"/>
    </font>
    <font>
      <b/>
      <i/>
      <sz val="14"/>
      <color indexed="13"/>
      <name val="Desdemona"/>
      <family val="0"/>
    </font>
    <font>
      <b/>
      <i/>
      <sz val="14"/>
      <color indexed="48"/>
      <name val="Desdemona"/>
      <family val="0"/>
    </font>
    <font>
      <b/>
      <i/>
      <sz val="14"/>
      <color indexed="10"/>
      <name val="Desdemona"/>
      <family val="0"/>
    </font>
    <font>
      <b/>
      <i/>
      <sz val="20"/>
      <color indexed="9"/>
      <name val="Desdemona"/>
      <family val="0"/>
    </font>
    <font>
      <b/>
      <i/>
      <u val="single"/>
      <sz val="18"/>
      <name val="Arial"/>
      <family val="2"/>
    </font>
    <font>
      <sz val="10"/>
      <color indexed="23"/>
      <name val="Arial"/>
      <family val="2"/>
    </font>
    <font>
      <sz val="16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56"/>
      <name val="Arial"/>
      <family val="2"/>
    </font>
    <font>
      <b/>
      <sz val="12"/>
      <color indexed="56"/>
      <name val="Arial"/>
      <family val="2"/>
    </font>
    <font>
      <b/>
      <sz val="8"/>
      <color indexed="13"/>
      <name val="Arial"/>
      <family val="2"/>
    </font>
    <font>
      <b/>
      <sz val="24"/>
      <color indexed="10"/>
      <name val="Arial"/>
      <family val="2"/>
    </font>
    <font>
      <i/>
      <sz val="12"/>
      <name val="Brush Script MT"/>
      <family val="4"/>
    </font>
    <font>
      <sz val="12"/>
      <name val="Arial"/>
      <family val="2"/>
    </font>
    <font>
      <sz val="48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8"/>
      <color indexed="12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3"/>
      <name val="Arial"/>
      <family val="2"/>
    </font>
    <font>
      <b/>
      <i/>
      <sz val="10"/>
      <color indexed="34"/>
      <name val="Arial"/>
      <family val="2"/>
    </font>
    <font>
      <b/>
      <i/>
      <sz val="10"/>
      <color indexed="33"/>
      <name val="Arial"/>
      <family val="2"/>
    </font>
    <font>
      <sz val="8"/>
      <name val="Tahoma"/>
      <family val="2"/>
    </font>
    <font>
      <b/>
      <i/>
      <sz val="16"/>
      <name val="Albertus Extra Bold CE"/>
      <family val="0"/>
    </font>
    <font>
      <b/>
      <i/>
      <sz val="14"/>
      <name val="Albertus Extra Bold CE"/>
      <family val="0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double">
        <color indexed="10"/>
      </right>
      <top style="thin">
        <color indexed="10"/>
      </top>
      <bottom style="thin">
        <color indexed="10"/>
      </bottom>
    </border>
    <border>
      <left style="double">
        <color indexed="10"/>
      </left>
      <right style="thin">
        <color indexed="10"/>
      </right>
      <top style="thin">
        <color indexed="10"/>
      </top>
      <bottom style="double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double">
        <color indexed="10"/>
      </bottom>
    </border>
    <border>
      <left style="thin">
        <color indexed="10"/>
      </left>
      <right style="double">
        <color indexed="10"/>
      </right>
      <top style="thin">
        <color indexed="10"/>
      </top>
      <bottom style="double">
        <color indexed="10"/>
      </bottom>
    </border>
    <border>
      <left style="double">
        <color indexed="10"/>
      </left>
      <right style="thin">
        <color indexed="10"/>
      </right>
      <top style="double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double">
        <color indexed="10"/>
      </top>
      <bottom style="thin">
        <color indexed="10"/>
      </bottom>
    </border>
    <border>
      <left style="thin">
        <color indexed="10"/>
      </left>
      <right style="double">
        <color indexed="10"/>
      </right>
      <top style="double">
        <color indexed="10"/>
      </top>
      <bottom style="thin">
        <color indexed="10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44" fontId="0" fillId="2" borderId="0" xfId="0" applyNumberFormat="1" applyFill="1" applyAlignment="1">
      <alignment/>
    </xf>
    <xf numFmtId="0" fontId="1" fillId="2" borderId="0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0" fillId="3" borderId="1" xfId="0" applyFill="1" applyBorder="1" applyAlignment="1">
      <alignment/>
    </xf>
    <xf numFmtId="0" fontId="21" fillId="4" borderId="0" xfId="0" applyFont="1" applyFill="1" applyAlignment="1">
      <alignment/>
    </xf>
    <xf numFmtId="0" fontId="0" fillId="4" borderId="0" xfId="0" applyFill="1" applyAlignment="1">
      <alignment/>
    </xf>
    <xf numFmtId="0" fontId="20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0" fillId="5" borderId="0" xfId="0" applyFont="1" applyFill="1" applyAlignment="1">
      <alignment/>
    </xf>
    <xf numFmtId="0" fontId="23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3" borderId="0" xfId="0" applyFill="1" applyAlignment="1">
      <alignment/>
    </xf>
    <xf numFmtId="0" fontId="24" fillId="4" borderId="0" xfId="0" applyFont="1" applyFill="1" applyAlignment="1">
      <alignment/>
    </xf>
    <xf numFmtId="0" fontId="1" fillId="3" borderId="5" xfId="0" applyFont="1" applyFill="1" applyBorder="1" applyAlignment="1">
      <alignment/>
    </xf>
    <xf numFmtId="0" fontId="27" fillId="3" borderId="0" xfId="0" applyFont="1" applyFill="1" applyAlignment="1">
      <alignment/>
    </xf>
    <xf numFmtId="0" fontId="8" fillId="3" borderId="6" xfId="0" applyFont="1" applyFill="1" applyBorder="1" applyAlignment="1">
      <alignment/>
    </xf>
    <xf numFmtId="0" fontId="0" fillId="3" borderId="6" xfId="0" applyFont="1" applyFill="1" applyBorder="1" applyAlignment="1">
      <alignment wrapText="1"/>
    </xf>
    <xf numFmtId="0" fontId="0" fillId="3" borderId="6" xfId="0" applyFont="1" applyFill="1" applyBorder="1" applyAlignment="1">
      <alignment/>
    </xf>
    <xf numFmtId="0" fontId="22" fillId="6" borderId="2" xfId="0" applyFont="1" applyFill="1" applyBorder="1" applyAlignment="1" applyProtection="1">
      <alignment/>
      <protection locked="0"/>
    </xf>
    <xf numFmtId="0" fontId="8" fillId="6" borderId="7" xfId="0" applyFont="1" applyFill="1" applyBorder="1" applyAlignment="1" applyProtection="1">
      <alignment/>
      <protection locked="0"/>
    </xf>
    <xf numFmtId="0" fontId="8" fillId="6" borderId="8" xfId="0" applyFont="1" applyFill="1" applyBorder="1" applyAlignment="1" applyProtection="1">
      <alignment/>
      <protection locked="0"/>
    </xf>
    <xf numFmtId="0" fontId="8" fillId="6" borderId="9" xfId="0" applyFont="1" applyFill="1" applyBorder="1" applyAlignment="1" applyProtection="1">
      <alignment/>
      <protection locked="0"/>
    </xf>
    <xf numFmtId="0" fontId="8" fillId="6" borderId="10" xfId="0" applyFont="1" applyFill="1" applyBorder="1" applyAlignment="1" applyProtection="1">
      <alignment/>
      <protection locked="0"/>
    </xf>
    <xf numFmtId="0" fontId="20" fillId="7" borderId="11" xfId="0" applyFont="1" applyFill="1" applyBorder="1" applyAlignment="1" applyProtection="1">
      <alignment/>
      <protection hidden="1"/>
    </xf>
    <xf numFmtId="0" fontId="18" fillId="3" borderId="12" xfId="0" applyFont="1" applyFill="1" applyBorder="1" applyAlignment="1" applyProtection="1">
      <alignment horizontal="centerContinuous" wrapText="1"/>
      <protection hidden="1"/>
    </xf>
    <xf numFmtId="0" fontId="5" fillId="3" borderId="13" xfId="0" applyFont="1" applyFill="1" applyBorder="1" applyAlignment="1" applyProtection="1">
      <alignment horizontal="centerContinuous"/>
      <protection hidden="1"/>
    </xf>
    <xf numFmtId="0" fontId="0" fillId="3" borderId="13" xfId="0" applyFill="1" applyBorder="1" applyAlignment="1" applyProtection="1">
      <alignment horizontal="centerContinuous"/>
      <protection hidden="1"/>
    </xf>
    <xf numFmtId="14" fontId="5" fillId="3" borderId="14" xfId="0" applyNumberFormat="1" applyFont="1" applyFill="1" applyBorder="1" applyAlignment="1" applyProtection="1">
      <alignment horizontal="centerContinuous"/>
      <protection hidden="1"/>
    </xf>
    <xf numFmtId="0" fontId="4" fillId="2" borderId="15" xfId="0" applyFont="1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0" fillId="2" borderId="15" xfId="0" applyFill="1" applyBorder="1" applyAlignment="1" applyProtection="1">
      <alignment/>
      <protection hidden="1"/>
    </xf>
    <xf numFmtId="0" fontId="0" fillId="2" borderId="16" xfId="0" applyFill="1" applyBorder="1" applyAlignment="1" applyProtection="1">
      <alignment/>
      <protection hidden="1"/>
    </xf>
    <xf numFmtId="0" fontId="0" fillId="2" borderId="17" xfId="0" applyFill="1" applyBorder="1" applyAlignment="1" applyProtection="1">
      <alignment/>
      <protection hidden="1"/>
    </xf>
    <xf numFmtId="0" fontId="11" fillId="2" borderId="15" xfId="0" applyFont="1" applyFill="1" applyBorder="1" applyAlignment="1" applyProtection="1">
      <alignment/>
      <protection hidden="1"/>
    </xf>
    <xf numFmtId="0" fontId="11" fillId="2" borderId="18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2" borderId="15" xfId="0" applyFont="1" applyFill="1" applyBorder="1" applyAlignment="1" applyProtection="1">
      <alignment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6" fillId="2" borderId="16" xfId="0" applyFont="1" applyFill="1" applyBorder="1" applyAlignment="1" applyProtection="1">
      <alignment horizontal="center"/>
      <protection hidden="1"/>
    </xf>
    <xf numFmtId="0" fontId="0" fillId="2" borderId="19" xfId="0" applyFill="1" applyBorder="1" applyAlignment="1" applyProtection="1">
      <alignment horizontal="center"/>
      <protection hidden="1"/>
    </xf>
    <xf numFmtId="0" fontId="0" fillId="2" borderId="20" xfId="0" applyFill="1" applyBorder="1" applyAlignment="1" applyProtection="1">
      <alignment horizontal="center"/>
      <protection hidden="1"/>
    </xf>
    <xf numFmtId="44" fontId="0" fillId="2" borderId="21" xfId="19" applyFill="1" applyBorder="1" applyAlignment="1" applyProtection="1">
      <alignment/>
      <protection hidden="1"/>
    </xf>
    <xf numFmtId="0" fontId="0" fillId="2" borderId="15" xfId="0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44" fontId="0" fillId="2" borderId="16" xfId="19" applyFill="1" applyBorder="1" applyAlignment="1" applyProtection="1">
      <alignment/>
      <protection hidden="1"/>
    </xf>
    <xf numFmtId="0" fontId="0" fillId="2" borderId="22" xfId="0" applyFill="1" applyBorder="1" applyAlignment="1" applyProtection="1">
      <alignment horizontal="center"/>
      <protection hidden="1"/>
    </xf>
    <xf numFmtId="0" fontId="0" fillId="2" borderId="23" xfId="0" applyFill="1" applyBorder="1" applyAlignment="1" applyProtection="1">
      <alignment horizontal="center"/>
      <protection hidden="1"/>
    </xf>
    <xf numFmtId="44" fontId="0" fillId="2" borderId="24" xfId="19" applyFill="1" applyBorder="1" applyAlignment="1" applyProtection="1">
      <alignment/>
      <protection hidden="1"/>
    </xf>
    <xf numFmtId="0" fontId="9" fillId="2" borderId="15" xfId="0" applyFont="1" applyFill="1" applyBorder="1" applyAlignment="1" applyProtection="1">
      <alignment horizontal="center" wrapText="1"/>
      <protection hidden="1"/>
    </xf>
    <xf numFmtId="0" fontId="9" fillId="2" borderId="0" xfId="0" applyFont="1" applyFill="1" applyBorder="1" applyAlignment="1" applyProtection="1">
      <alignment horizontal="center" wrapText="1"/>
      <protection hidden="1"/>
    </xf>
    <xf numFmtId="0" fontId="9" fillId="2" borderId="0" xfId="0" applyFont="1" applyFill="1" applyBorder="1" applyAlignment="1" applyProtection="1">
      <alignment horizontal="centerContinuous" wrapText="1"/>
      <protection hidden="1"/>
    </xf>
    <xf numFmtId="0" fontId="9" fillId="2" borderId="0" xfId="0" applyFont="1" applyFill="1" applyBorder="1" applyAlignment="1" applyProtection="1">
      <alignment wrapText="1"/>
      <protection hidden="1"/>
    </xf>
    <xf numFmtId="0" fontId="9" fillId="2" borderId="16" xfId="0" applyFont="1" applyFill="1" applyBorder="1" applyAlignment="1" applyProtection="1">
      <alignment horizontal="centerContinuous" wrapText="1"/>
      <protection hidden="1"/>
    </xf>
    <xf numFmtId="44" fontId="0" fillId="2" borderId="15" xfId="0" applyNumberFormat="1" applyFont="1" applyFill="1" applyBorder="1" applyAlignment="1" applyProtection="1">
      <alignment horizontal="left"/>
      <protection hidden="1"/>
    </xf>
    <xf numFmtId="9" fontId="0" fillId="2" borderId="0" xfId="17" applyFill="1" applyBorder="1" applyAlignment="1" applyProtection="1">
      <alignment horizontal="center"/>
      <protection hidden="1"/>
    </xf>
    <xf numFmtId="44" fontId="0" fillId="2" borderId="0" xfId="19" applyFill="1" applyBorder="1" applyAlignment="1" applyProtection="1">
      <alignment/>
      <protection hidden="1"/>
    </xf>
    <xf numFmtId="9" fontId="0" fillId="2" borderId="0" xfId="0" applyNumberFormat="1" applyFill="1" applyBorder="1" applyAlignment="1" applyProtection="1">
      <alignment horizontal="left"/>
      <protection hidden="1"/>
    </xf>
    <xf numFmtId="44" fontId="0" fillId="2" borderId="0" xfId="19" applyFill="1" applyBorder="1" applyAlignment="1" applyProtection="1">
      <alignment horizontal="left"/>
      <protection hidden="1"/>
    </xf>
    <xf numFmtId="44" fontId="8" fillId="2" borderId="16" xfId="19" applyFont="1" applyFill="1" applyBorder="1" applyAlignment="1" applyProtection="1">
      <alignment horizontal="centerContinuous"/>
      <protection hidden="1"/>
    </xf>
    <xf numFmtId="0" fontId="9" fillId="2" borderId="15" xfId="0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 horizontal="right"/>
      <protection hidden="1"/>
    </xf>
    <xf numFmtId="0" fontId="9" fillId="2" borderId="0" xfId="0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 horizontal="centerContinuous"/>
      <protection hidden="1"/>
    </xf>
    <xf numFmtId="0" fontId="0" fillId="2" borderId="16" xfId="0" applyFill="1" applyBorder="1" applyAlignment="1" applyProtection="1">
      <alignment horizontal="centerContinuous"/>
      <protection hidden="1"/>
    </xf>
    <xf numFmtId="0" fontId="7" fillId="2" borderId="22" xfId="0" applyFont="1" applyFill="1" applyBorder="1" applyAlignment="1" applyProtection="1">
      <alignment wrapText="1"/>
      <protection hidden="1"/>
    </xf>
    <xf numFmtId="0" fontId="7" fillId="2" borderId="23" xfId="0" applyFont="1" applyFill="1" applyBorder="1" applyAlignment="1" applyProtection="1">
      <alignment horizontal="centerContinuous" wrapText="1"/>
      <protection hidden="1"/>
    </xf>
    <xf numFmtId="0" fontId="0" fillId="2" borderId="23" xfId="0" applyFill="1" applyBorder="1" applyAlignment="1" applyProtection="1">
      <alignment horizontal="centerContinuous"/>
      <protection hidden="1"/>
    </xf>
    <xf numFmtId="0" fontId="7" fillId="2" borderId="23" xfId="0" applyFont="1" applyFill="1" applyBorder="1" applyAlignment="1" applyProtection="1">
      <alignment wrapText="1"/>
      <protection hidden="1"/>
    </xf>
    <xf numFmtId="0" fontId="7" fillId="2" borderId="23" xfId="0" applyFont="1" applyFill="1" applyBorder="1" applyAlignment="1" applyProtection="1">
      <alignment horizontal="right" wrapText="1"/>
      <protection hidden="1"/>
    </xf>
    <xf numFmtId="0" fontId="7" fillId="2" borderId="24" xfId="0" applyFont="1" applyFill="1" applyBorder="1" applyAlignment="1" applyProtection="1">
      <alignment wrapText="1"/>
      <protection hidden="1"/>
    </xf>
    <xf numFmtId="0" fontId="25" fillId="6" borderId="2" xfId="0" applyFont="1" applyFill="1" applyBorder="1" applyAlignment="1" applyProtection="1">
      <alignment/>
      <protection locked="0"/>
    </xf>
    <xf numFmtId="0" fontId="25" fillId="6" borderId="9" xfId="0" applyFont="1" applyFill="1" applyBorder="1" applyAlignment="1" applyProtection="1">
      <alignment/>
      <protection locked="0"/>
    </xf>
    <xf numFmtId="0" fontId="25" fillId="6" borderId="10" xfId="0" applyFont="1" applyFill="1" applyBorder="1" applyAlignment="1" applyProtection="1">
      <alignment/>
      <protection locked="0"/>
    </xf>
    <xf numFmtId="0" fontId="20" fillId="5" borderId="25" xfId="0" applyFont="1" applyFill="1" applyBorder="1" applyAlignment="1" applyProtection="1">
      <alignment horizontal="center"/>
      <protection hidden="1"/>
    </xf>
    <xf numFmtId="0" fontId="20" fillId="5" borderId="26" xfId="0" applyFont="1" applyFill="1" applyBorder="1" applyAlignment="1" applyProtection="1">
      <alignment horizontal="center"/>
      <protection hidden="1"/>
    </xf>
    <xf numFmtId="0" fontId="20" fillId="5" borderId="27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28" fillId="2" borderId="15" xfId="0" applyFont="1" applyFill="1" applyBorder="1" applyAlignment="1" applyProtection="1">
      <alignment/>
      <protection hidden="1"/>
    </xf>
    <xf numFmtId="0" fontId="9" fillId="2" borderId="28" xfId="0" applyFont="1" applyFill="1" applyBorder="1" applyAlignment="1" applyProtection="1">
      <alignment/>
      <protection hidden="1"/>
    </xf>
    <xf numFmtId="0" fontId="9" fillId="2" borderId="29" xfId="0" applyFont="1" applyFill="1" applyBorder="1" applyAlignment="1" applyProtection="1">
      <alignment horizontal="right"/>
      <protection hidden="1"/>
    </xf>
    <xf numFmtId="0" fontId="9" fillId="2" borderId="29" xfId="0" applyFont="1" applyFill="1" applyBorder="1" applyAlignment="1" applyProtection="1">
      <alignment/>
      <protection hidden="1"/>
    </xf>
    <xf numFmtId="0" fontId="9" fillId="2" borderId="29" xfId="0" applyFont="1" applyFill="1" applyBorder="1" applyAlignment="1" applyProtection="1">
      <alignment horizontal="centerContinuous"/>
      <protection hidden="1"/>
    </xf>
    <xf numFmtId="0" fontId="0" fillId="2" borderId="30" xfId="0" applyFill="1" applyBorder="1" applyAlignment="1" applyProtection="1">
      <alignment horizontal="centerContinuous"/>
      <protection hidden="1"/>
    </xf>
    <xf numFmtId="0" fontId="4" fillId="8" borderId="31" xfId="0" applyFont="1" applyFill="1" applyBorder="1" applyAlignment="1" applyProtection="1">
      <alignment horizontal="left"/>
      <protection hidden="1"/>
    </xf>
    <xf numFmtId="0" fontId="4" fillId="8" borderId="32" xfId="0" applyFont="1" applyFill="1" applyBorder="1" applyAlignment="1" applyProtection="1">
      <alignment horizontal="center"/>
      <protection hidden="1"/>
    </xf>
    <xf numFmtId="0" fontId="4" fillId="8" borderId="32" xfId="0" applyFont="1" applyFill="1" applyBorder="1" applyAlignment="1" applyProtection="1">
      <alignment horizontal="left"/>
      <protection hidden="1"/>
    </xf>
    <xf numFmtId="0" fontId="4" fillId="2" borderId="31" xfId="0" applyFont="1" applyFill="1" applyBorder="1" applyAlignment="1" applyProtection="1">
      <alignment/>
      <protection hidden="1"/>
    </xf>
    <xf numFmtId="0" fontId="4" fillId="2" borderId="32" xfId="0" applyFont="1" applyFill="1" applyBorder="1" applyAlignment="1" applyProtection="1">
      <alignment/>
      <protection hidden="1"/>
    </xf>
    <xf numFmtId="44" fontId="4" fillId="2" borderId="32" xfId="19" applyFont="1" applyFill="1" applyBorder="1" applyAlignment="1" applyProtection="1">
      <alignment/>
      <protection hidden="1"/>
    </xf>
    <xf numFmtId="0" fontId="4" fillId="2" borderId="33" xfId="0" applyFont="1" applyFill="1" applyBorder="1" applyAlignment="1" applyProtection="1">
      <alignment/>
      <protection hidden="1"/>
    </xf>
    <xf numFmtId="0" fontId="4" fillId="2" borderId="34" xfId="0" applyFont="1" applyFill="1" applyBorder="1" applyAlignment="1" applyProtection="1">
      <alignment/>
      <protection hidden="1"/>
    </xf>
    <xf numFmtId="44" fontId="4" fillId="2" borderId="34" xfId="19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0" fillId="9" borderId="0" xfId="0" applyFill="1" applyAlignment="1">
      <alignment/>
    </xf>
    <xf numFmtId="0" fontId="32" fillId="2" borderId="17" xfId="0" applyFont="1" applyFill="1" applyBorder="1" applyAlignment="1" applyProtection="1">
      <alignment/>
      <protection hidden="1"/>
    </xf>
    <xf numFmtId="0" fontId="33" fillId="2" borderId="18" xfId="0" applyFont="1" applyFill="1" applyBorder="1" applyAlignment="1" applyProtection="1">
      <alignment/>
      <protection hidden="1"/>
    </xf>
    <xf numFmtId="165" fontId="1" fillId="2" borderId="16" xfId="0" applyNumberFormat="1" applyFont="1" applyFill="1" applyBorder="1" applyAlignment="1" applyProtection="1">
      <alignment horizontal="center"/>
      <protection hidden="1"/>
    </xf>
    <xf numFmtId="0" fontId="0" fillId="10" borderId="35" xfId="18" applyFont="1" applyFill="1" applyBorder="1" applyAlignment="1">
      <alignment horizontal="left" wrapText="1"/>
      <protection/>
    </xf>
    <xf numFmtId="0" fontId="0" fillId="10" borderId="36" xfId="18" applyFont="1" applyFill="1" applyBorder="1" applyAlignment="1">
      <alignment horizontal="right" wrapText="1"/>
      <protection/>
    </xf>
    <xf numFmtId="0" fontId="0" fillId="10" borderId="36" xfId="18" applyFont="1" applyFill="1" applyBorder="1" applyAlignment="1">
      <alignment horizontal="left" wrapText="1"/>
      <protection/>
    </xf>
    <xf numFmtId="0" fontId="0" fillId="10" borderId="37" xfId="18" applyFont="1" applyFill="1" applyBorder="1" applyAlignment="1">
      <alignment horizontal="left" wrapText="1"/>
      <protection/>
    </xf>
    <xf numFmtId="0" fontId="0" fillId="10" borderId="38" xfId="18" applyFont="1" applyFill="1" applyBorder="1" applyAlignment="1">
      <alignment horizontal="left" wrapText="1"/>
      <protection/>
    </xf>
    <xf numFmtId="0" fontId="0" fillId="10" borderId="39" xfId="18" applyFont="1" applyFill="1" applyBorder="1" applyAlignment="1">
      <alignment horizontal="right" wrapText="1"/>
      <protection/>
    </xf>
    <xf numFmtId="0" fontId="0" fillId="10" borderId="39" xfId="18" applyFont="1" applyFill="1" applyBorder="1" applyAlignment="1">
      <alignment horizontal="left" wrapText="1"/>
      <protection/>
    </xf>
    <xf numFmtId="0" fontId="0" fillId="10" borderId="40" xfId="18" applyFont="1" applyFill="1" applyBorder="1" applyAlignment="1">
      <alignment horizontal="left" wrapText="1"/>
      <protection/>
    </xf>
    <xf numFmtId="0" fontId="1" fillId="11" borderId="41" xfId="18" applyFont="1" applyFill="1" applyBorder="1" applyAlignment="1">
      <alignment horizontal="left"/>
      <protection/>
    </xf>
    <xf numFmtId="0" fontId="1" fillId="11" borderId="42" xfId="18" applyFont="1" applyFill="1" applyBorder="1" applyAlignment="1">
      <alignment horizontal="left"/>
      <protection/>
    </xf>
    <xf numFmtId="0" fontId="1" fillId="11" borderId="43" xfId="18" applyFont="1" applyFill="1" applyBorder="1" applyAlignment="1">
      <alignment horizontal="left"/>
      <protection/>
    </xf>
    <xf numFmtId="0" fontId="31" fillId="0" borderId="0" xfId="0" applyFont="1" applyAlignment="1">
      <alignment/>
    </xf>
    <xf numFmtId="0" fontId="31" fillId="0" borderId="0" xfId="0" applyFont="1" applyAlignment="1" quotePrefix="1">
      <alignment/>
    </xf>
    <xf numFmtId="0" fontId="26" fillId="8" borderId="3" xfId="0" applyFont="1" applyFill="1" applyBorder="1" applyAlignment="1" applyProtection="1">
      <alignment horizontal="center"/>
      <protection hidden="1"/>
    </xf>
    <xf numFmtId="0" fontId="26" fillId="8" borderId="4" xfId="0" applyFont="1" applyFill="1" applyBorder="1" applyAlignment="1" applyProtection="1">
      <alignment horizontal="center"/>
      <protection hidden="1"/>
    </xf>
    <xf numFmtId="0" fontId="34" fillId="4" borderId="0" xfId="0" applyFont="1" applyFill="1" applyAlignment="1">
      <alignment horizontal="left"/>
    </xf>
    <xf numFmtId="0" fontId="6" fillId="4" borderId="31" xfId="0" applyFont="1" applyFill="1" applyBorder="1" applyAlignment="1">
      <alignment/>
    </xf>
    <xf numFmtId="0" fontId="6" fillId="4" borderId="32" xfId="0" applyFont="1" applyFill="1" applyBorder="1" applyAlignment="1">
      <alignment/>
    </xf>
    <xf numFmtId="9" fontId="1" fillId="4" borderId="9" xfId="17" applyFont="1" applyFill="1" applyBorder="1" applyAlignment="1">
      <alignment/>
    </xf>
    <xf numFmtId="0" fontId="6" fillId="4" borderId="33" xfId="0" applyFont="1" applyFill="1" applyBorder="1" applyAlignment="1">
      <alignment/>
    </xf>
    <xf numFmtId="0" fontId="6" fillId="4" borderId="34" xfId="0" applyFont="1" applyFill="1" applyBorder="1" applyAlignment="1">
      <alignment/>
    </xf>
    <xf numFmtId="9" fontId="1" fillId="4" borderId="10" xfId="17" applyFont="1" applyFill="1" applyBorder="1" applyAlignment="1">
      <alignment/>
    </xf>
    <xf numFmtId="0" fontId="1" fillId="2" borderId="15" xfId="0" applyFont="1" applyFill="1" applyBorder="1" applyAlignment="1" applyProtection="1">
      <alignment/>
      <protection hidden="1"/>
    </xf>
    <xf numFmtId="0" fontId="0" fillId="2" borderId="15" xfId="0" applyFill="1" applyBorder="1" applyAlignment="1">
      <alignment/>
    </xf>
    <xf numFmtId="0" fontId="30" fillId="9" borderId="0" xfId="0" applyFont="1" applyFill="1" applyAlignment="1">
      <alignment horizontal="center"/>
    </xf>
    <xf numFmtId="9" fontId="0" fillId="10" borderId="37" xfId="17" applyFont="1" applyFill="1" applyBorder="1" applyAlignment="1">
      <alignment horizontal="left" wrapText="1"/>
    </xf>
    <xf numFmtId="9" fontId="0" fillId="10" borderId="40" xfId="17" applyFont="1" applyFill="1" applyBorder="1" applyAlignment="1">
      <alignment horizontal="left" wrapText="1"/>
    </xf>
    <xf numFmtId="44" fontId="0" fillId="2" borderId="15" xfId="0" applyNumberFormat="1" applyFill="1" applyBorder="1" applyAlignment="1" applyProtection="1">
      <alignment/>
      <protection hidden="1"/>
    </xf>
    <xf numFmtId="9" fontId="0" fillId="2" borderId="0" xfId="17" applyFill="1" applyBorder="1" applyAlignment="1" applyProtection="1">
      <alignment/>
      <protection hidden="1"/>
    </xf>
    <xf numFmtId="44" fontId="0" fillId="2" borderId="0" xfId="0" applyNumberFormat="1" applyFill="1" applyBorder="1" applyAlignment="1" applyProtection="1">
      <alignment/>
      <protection hidden="1"/>
    </xf>
    <xf numFmtId="44" fontId="0" fillId="2" borderId="16" xfId="0" applyNumberFormat="1" applyFill="1" applyBorder="1" applyAlignment="1" applyProtection="1">
      <alignment/>
      <protection hidden="1"/>
    </xf>
    <xf numFmtId="0" fontId="20" fillId="7" borderId="44" xfId="0" applyFont="1" applyFill="1" applyBorder="1" applyAlignment="1" applyProtection="1">
      <alignment horizontal="center"/>
      <protection hidden="1"/>
    </xf>
    <xf numFmtId="0" fontId="20" fillId="7" borderId="7" xfId="0" applyFont="1" applyFill="1" applyBorder="1" applyAlignment="1" applyProtection="1">
      <alignment horizontal="center"/>
      <protection hidden="1"/>
    </xf>
    <xf numFmtId="0" fontId="20" fillId="7" borderId="27" xfId="0" applyFont="1" applyFill="1" applyBorder="1" applyAlignment="1" applyProtection="1">
      <alignment horizontal="center"/>
      <protection hidden="1"/>
    </xf>
    <xf numFmtId="0" fontId="20" fillId="7" borderId="45" xfId="0" applyFont="1" applyFill="1" applyBorder="1" applyAlignment="1" applyProtection="1">
      <alignment horizontal="center"/>
      <protection hidden="1"/>
    </xf>
    <xf numFmtId="0" fontId="20" fillId="7" borderId="24" xfId="0" applyFont="1" applyFill="1" applyBorder="1" applyAlignment="1" applyProtection="1">
      <alignment horizontal="center"/>
      <protection hidden="1"/>
    </xf>
    <xf numFmtId="0" fontId="20" fillId="7" borderId="25" xfId="0" applyFont="1" applyFill="1" applyBorder="1" applyAlignment="1" applyProtection="1">
      <alignment horizontal="center"/>
      <protection hidden="1"/>
    </xf>
    <xf numFmtId="0" fontId="20" fillId="7" borderId="46" xfId="0" applyFont="1" applyFill="1" applyBorder="1" applyAlignment="1" applyProtection="1">
      <alignment horizontal="center"/>
      <protection hidden="1"/>
    </xf>
    <xf numFmtId="0" fontId="20" fillId="7" borderId="47" xfId="0" applyFont="1" applyFill="1" applyBorder="1" applyAlignment="1" applyProtection="1">
      <alignment horizontal="center"/>
      <protection hidden="1"/>
    </xf>
    <xf numFmtId="0" fontId="8" fillId="6" borderId="45" xfId="0" applyFont="1" applyFill="1" applyBorder="1" applyAlignment="1" applyProtection="1">
      <alignment/>
      <protection locked="0"/>
    </xf>
    <xf numFmtId="0" fontId="0" fillId="3" borderId="19" xfId="0" applyFont="1" applyFill="1" applyBorder="1" applyAlignment="1">
      <alignment wrapText="1"/>
    </xf>
    <xf numFmtId="0" fontId="0" fillId="3" borderId="21" xfId="0" applyFont="1" applyFill="1" applyBorder="1" applyAlignment="1">
      <alignment/>
    </xf>
    <xf numFmtId="0" fontId="8" fillId="3" borderId="12" xfId="0" applyFont="1" applyFill="1" applyBorder="1" applyAlignment="1">
      <alignment/>
    </xf>
    <xf numFmtId="0" fontId="8" fillId="3" borderId="14" xfId="0" applyFont="1" applyFill="1" applyBorder="1" applyAlignment="1">
      <alignment/>
    </xf>
    <xf numFmtId="0" fontId="20" fillId="5" borderId="3" xfId="0" applyFont="1" applyFill="1" applyBorder="1" applyAlignment="1" applyProtection="1">
      <alignment horizontal="center"/>
      <protection hidden="1"/>
    </xf>
    <xf numFmtId="0" fontId="20" fillId="5" borderId="44" xfId="0" applyFont="1" applyFill="1" applyBorder="1" applyAlignment="1" applyProtection="1">
      <alignment horizontal="center"/>
      <protection hidden="1"/>
    </xf>
    <xf numFmtId="0" fontId="20" fillId="5" borderId="7" xfId="0" applyFont="1" applyFill="1" applyBorder="1" applyAlignment="1" applyProtection="1">
      <alignment horizontal="center"/>
      <protection hidden="1"/>
    </xf>
    <xf numFmtId="0" fontId="20" fillId="5" borderId="45" xfId="0" applyFont="1" applyFill="1" applyBorder="1" applyAlignment="1" applyProtection="1">
      <alignment horizontal="center"/>
      <protection hidden="1"/>
    </xf>
    <xf numFmtId="0" fontId="20" fillId="5" borderId="24" xfId="0" applyFont="1" applyFill="1" applyBorder="1" applyAlignment="1" applyProtection="1">
      <alignment horizontal="center"/>
      <protection hidden="1"/>
    </xf>
    <xf numFmtId="0" fontId="8" fillId="6" borderId="3" xfId="0" applyFont="1" applyFill="1" applyBorder="1" applyAlignment="1" applyProtection="1">
      <alignment/>
      <protection locked="0"/>
    </xf>
    <xf numFmtId="0" fontId="25" fillId="6" borderId="5" xfId="0" applyFont="1" applyFill="1" applyBorder="1" applyAlignment="1" applyProtection="1">
      <alignment/>
      <protection locked="0"/>
    </xf>
    <xf numFmtId="0" fontId="20" fillId="5" borderId="48" xfId="0" applyFont="1" applyFill="1" applyBorder="1" applyAlignment="1" applyProtection="1">
      <alignment horizontal="center"/>
      <protection hidden="1"/>
    </xf>
    <xf numFmtId="0" fontId="0" fillId="2" borderId="18" xfId="0" applyFill="1" applyBorder="1" applyAlignment="1" applyProtection="1">
      <alignment/>
      <protection hidden="1"/>
    </xf>
    <xf numFmtId="44" fontId="0" fillId="2" borderId="20" xfId="19" applyFill="1" applyBorder="1" applyAlignment="1" applyProtection="1">
      <alignment horizontal="center"/>
      <protection hidden="1"/>
    </xf>
    <xf numFmtId="44" fontId="0" fillId="2" borderId="0" xfId="19" applyFill="1" applyBorder="1" applyAlignment="1" applyProtection="1">
      <alignment horizontal="center"/>
      <protection hidden="1"/>
    </xf>
    <xf numFmtId="44" fontId="0" fillId="2" borderId="23" xfId="19" applyFill="1" applyBorder="1" applyAlignment="1" applyProtection="1">
      <alignment horizontal="center"/>
      <protection hidden="1"/>
    </xf>
    <xf numFmtId="9" fontId="0" fillId="2" borderId="0" xfId="0" applyNumberFormat="1" applyFill="1" applyBorder="1" applyAlignment="1" applyProtection="1">
      <alignment/>
      <protection hidden="1"/>
    </xf>
  </cellXfs>
  <cellStyles count="7">
    <cellStyle name="Normal" xfId="0"/>
    <cellStyle name="Comma" xfId="15"/>
    <cellStyle name="Comma [0]" xfId="16"/>
    <cellStyle name="Percent" xfId="17"/>
    <cellStyle name="Standard_Kunden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552450</xdr:rowOff>
    </xdr:from>
    <xdr:to>
      <xdr:col>7</xdr:col>
      <xdr:colOff>523875</xdr:colOff>
      <xdr:row>7</xdr:row>
      <xdr:rowOff>114300</xdr:rowOff>
    </xdr:to>
    <xdr:sp>
      <xdr:nvSpPr>
        <xdr:cNvPr id="1" name="AutoShape 3"/>
        <xdr:cNvSpPr>
          <a:spLocks/>
        </xdr:cNvSpPr>
      </xdr:nvSpPr>
      <xdr:spPr>
        <a:xfrm>
          <a:off x="1209675" y="552450"/>
          <a:ext cx="4648200" cy="1085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COEWAG GmbH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AA100"/>
  <sheetViews>
    <sheetView tabSelected="1" workbookViewId="0" topLeftCell="A1">
      <selection activeCell="A2" sqref="A2"/>
    </sheetView>
  </sheetViews>
  <sheetFormatPr defaultColWidth="11.421875" defaultRowHeight="12.75"/>
  <sheetData>
    <row r="1" spans="1:27" ht="43.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99"/>
      <c r="L1" s="99"/>
      <c r="M1" s="99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</row>
    <row r="2" spans="1:27" ht="12.7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</row>
    <row r="3" spans="1:27" ht="12.7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</row>
    <row r="4" spans="1:27" ht="12.7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</row>
    <row r="5" spans="1:27" ht="12.7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</row>
    <row r="6" spans="1:27" ht="12.7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</row>
    <row r="7" spans="1:27" ht="12.7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</row>
    <row r="8" spans="1:27" ht="12.7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</row>
    <row r="9" spans="1:27" ht="12.7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</row>
    <row r="10" spans="1:27" ht="12.75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</row>
    <row r="11" spans="1:27" ht="12.75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</row>
    <row r="12" spans="1:27" ht="12.75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</row>
    <row r="13" spans="1:27" ht="12.75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</row>
    <row r="14" spans="1:27" ht="12.75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</row>
    <row r="15" spans="1:27" ht="12.75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</row>
    <row r="16" spans="1:27" ht="12.7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</row>
    <row r="17" spans="1:27" ht="12.75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</row>
    <row r="18" spans="1:27" ht="12.7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</row>
    <row r="19" spans="1:27" ht="12.75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</row>
    <row r="20" spans="1:27" ht="12.75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</row>
    <row r="21" spans="1:27" ht="12.7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</row>
    <row r="22" spans="1:27" ht="12.75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</row>
    <row r="23" spans="1:27" ht="12.75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</row>
    <row r="24" spans="1:27" ht="12.75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</row>
    <row r="25" spans="1:27" ht="12.75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</row>
    <row r="26" spans="1:27" ht="12.75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</row>
    <row r="27" spans="1:27" ht="12.75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</row>
    <row r="28" spans="1:27" ht="12.75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</row>
    <row r="29" spans="1:27" ht="12.7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</row>
    <row r="30" spans="1:27" ht="12.7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</row>
    <row r="31" spans="1:27" ht="12.75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</row>
    <row r="32" spans="1:27" ht="12.75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</row>
    <row r="33" spans="1:27" ht="12.7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</row>
    <row r="34" spans="1:27" ht="12.75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</row>
    <row r="35" spans="1:27" ht="12.75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</row>
    <row r="36" spans="1:27" ht="12.75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</row>
    <row r="37" spans="1:27" ht="12.75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</row>
    <row r="38" spans="1:27" ht="12.75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</row>
    <row r="39" spans="1:27" ht="12.75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</row>
    <row r="40" spans="1:27" ht="12.75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</row>
    <row r="41" spans="1:27" ht="12.75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</row>
    <row r="42" spans="1:27" ht="12.75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</row>
    <row r="43" spans="1:27" ht="12.75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</row>
    <row r="44" spans="1:27" ht="12.75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</row>
    <row r="45" spans="1:27" ht="12.75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</row>
    <row r="46" spans="1:27" ht="12.75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</row>
    <row r="47" spans="1:27" ht="12.7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</row>
    <row r="48" spans="1:27" ht="12.75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</row>
    <row r="49" spans="1:27" ht="12.75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</row>
    <row r="50" spans="1:27" ht="12.75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</row>
    <row r="51" spans="1:27" ht="12.75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</row>
    <row r="52" spans="1:27" ht="12.75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</row>
    <row r="53" spans="1:27" ht="12.75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</row>
    <row r="54" spans="1:27" ht="12.75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</row>
    <row r="55" spans="1:27" ht="12.75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</row>
    <row r="56" spans="1:27" ht="12.75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</row>
    <row r="57" spans="1:27" ht="12.75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</row>
    <row r="58" spans="1:27" ht="12.75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</row>
    <row r="59" spans="1:27" ht="12.75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</row>
    <row r="60" spans="1:27" ht="12.75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</row>
    <row r="61" spans="1:27" ht="12.75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</row>
    <row r="62" spans="1:27" ht="12.75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</row>
    <row r="63" spans="1:27" ht="12.75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</row>
    <row r="64" spans="1:27" ht="12.75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</row>
    <row r="65" spans="1:27" ht="12.75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</row>
    <row r="66" spans="1:27" ht="12.75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</row>
    <row r="67" spans="1:27" ht="12.75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</row>
    <row r="68" spans="1:27" ht="12.75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</row>
    <row r="69" spans="1:27" ht="12.75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</row>
    <row r="70" spans="1:27" ht="12.75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</row>
    <row r="71" spans="1:27" ht="12.75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</row>
    <row r="72" spans="1:27" ht="12.75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</row>
    <row r="73" spans="1:27" ht="12.75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</row>
    <row r="74" spans="1:27" ht="12.75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</row>
    <row r="75" spans="1:27" ht="12.75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</row>
    <row r="76" spans="1:27" ht="12.7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</row>
    <row r="77" spans="1:27" ht="12.75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</row>
    <row r="78" spans="1:27" ht="12.75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</row>
    <row r="79" spans="1:27" ht="12.7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</row>
    <row r="80" spans="1:27" ht="12.7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</row>
    <row r="81" spans="1:27" ht="12.7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</row>
    <row r="82" spans="1:27" ht="12.75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</row>
    <row r="83" spans="1:27" ht="12.75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</row>
    <row r="84" spans="1:27" ht="12.75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</row>
    <row r="85" spans="1:27" ht="12.75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</row>
    <row r="86" spans="1:27" ht="12.75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</row>
    <row r="87" spans="1:27" ht="12.75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</row>
    <row r="88" spans="1:27" ht="12.75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</row>
    <row r="89" spans="1:27" ht="12.75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</row>
    <row r="90" spans="1:27" ht="12.75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</row>
    <row r="91" spans="1:27" ht="12.75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</row>
    <row r="92" spans="1:27" ht="12.75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</row>
    <row r="93" spans="1:27" ht="12.75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</row>
    <row r="94" spans="1:27" ht="12.75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</row>
    <row r="95" spans="1:27" ht="12.75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</row>
    <row r="96" spans="1:27" ht="12.75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</row>
    <row r="97" spans="1:27" ht="12.75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</row>
    <row r="98" spans="1:27" ht="12.75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</row>
    <row r="99" spans="1:27" ht="12.75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</row>
    <row r="100" spans="1:27" ht="12.75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</row>
  </sheetData>
  <mergeCells count="1">
    <mergeCell ref="A1:J1"/>
  </mergeCells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I29"/>
  <sheetViews>
    <sheetView workbookViewId="0" topLeftCell="A1">
      <selection activeCell="G19" sqref="G19"/>
    </sheetView>
  </sheetViews>
  <sheetFormatPr defaultColWidth="11.421875" defaultRowHeight="12.75"/>
  <cols>
    <col min="1" max="1" width="14.140625" style="0" customWidth="1"/>
    <col min="2" max="2" width="18.00390625" style="0" bestFit="1" customWidth="1"/>
    <col min="3" max="3" width="11.28125" style="0" customWidth="1"/>
    <col min="4" max="4" width="21.421875" style="0" bestFit="1" customWidth="1"/>
    <col min="5" max="5" width="13.28125" style="0" customWidth="1"/>
  </cols>
  <sheetData>
    <row r="1" spans="1:9" ht="20.25">
      <c r="A1" s="7" t="s">
        <v>156</v>
      </c>
      <c r="B1" s="8"/>
      <c r="C1" s="8"/>
      <c r="D1" s="8"/>
      <c r="E1" s="8"/>
      <c r="F1" s="8"/>
      <c r="G1" s="8"/>
      <c r="H1" s="8"/>
      <c r="I1" s="8"/>
    </row>
    <row r="2" spans="1:9" ht="13.5" thickBot="1">
      <c r="A2" s="8"/>
      <c r="B2" s="8"/>
      <c r="C2" s="8"/>
      <c r="D2" s="8"/>
      <c r="E2" s="8"/>
      <c r="F2" s="8"/>
      <c r="G2" s="8"/>
      <c r="H2" s="8"/>
      <c r="I2" s="8"/>
    </row>
    <row r="3" spans="1:9" ht="16.5" thickBot="1">
      <c r="A3" s="6" t="s">
        <v>157</v>
      </c>
      <c r="B3" s="22"/>
      <c r="C3" s="9" t="s">
        <v>161</v>
      </c>
      <c r="D3" s="27">
        <f>IF(B3="","",VLOOKUP(B3,Kunden!$B$4:$I$13,3))</f>
      </c>
      <c r="E3" s="8"/>
      <c r="F3" s="8"/>
      <c r="G3" s="8"/>
      <c r="H3" s="8"/>
      <c r="I3" s="8"/>
    </row>
    <row r="4" spans="1:9" ht="12.75">
      <c r="A4" s="8"/>
      <c r="B4" s="8"/>
      <c r="C4" s="8"/>
      <c r="D4" s="8"/>
      <c r="E4" s="8"/>
      <c r="F4" s="8"/>
      <c r="G4" s="8"/>
      <c r="H4" s="8"/>
      <c r="I4" s="8"/>
    </row>
    <row r="5" spans="1:9" ht="13.5" thickBot="1">
      <c r="A5" s="8"/>
      <c r="B5" s="8"/>
      <c r="C5" s="8"/>
      <c r="D5" s="8"/>
      <c r="E5" s="8"/>
      <c r="F5" s="8"/>
      <c r="G5" s="8"/>
      <c r="H5" s="8"/>
      <c r="I5" s="8"/>
    </row>
    <row r="6" spans="1:9" ht="27" thickBot="1">
      <c r="A6" s="143" t="s">
        <v>162</v>
      </c>
      <c r="B6" s="145" t="s">
        <v>158</v>
      </c>
      <c r="C6" s="146" t="s">
        <v>159</v>
      </c>
      <c r="D6" s="144" t="s">
        <v>160</v>
      </c>
      <c r="E6" s="21" t="s">
        <v>163</v>
      </c>
      <c r="F6" s="8"/>
      <c r="G6" s="8"/>
      <c r="H6" s="8"/>
      <c r="I6" s="8"/>
    </row>
    <row r="7" spans="1:9" ht="15.75">
      <c r="A7" s="139">
        <f>IF(B7="","",1)</f>
      </c>
      <c r="B7" s="23"/>
      <c r="C7" s="24"/>
      <c r="D7" s="134">
        <f>IF($B7="","",VLOOKUP($B7,Lager,2))</f>
      </c>
      <c r="E7" s="134">
        <f>IF($B7="","",VLOOKUP($B7,Lager,3))</f>
      </c>
      <c r="F7" s="118"/>
      <c r="G7" s="8"/>
      <c r="H7" s="8"/>
      <c r="I7" s="8"/>
    </row>
    <row r="8" spans="1:9" ht="15.75">
      <c r="A8" s="140">
        <f>IF(B8="","",A7+1)</f>
      </c>
      <c r="B8" s="23"/>
      <c r="C8" s="25"/>
      <c r="D8" s="135">
        <f>IF($B8="","",VLOOKUP($B8,Lager,2))</f>
      </c>
      <c r="E8" s="136">
        <f>IF($B8="","",VLOOKUP($B8,Lager,3))</f>
      </c>
      <c r="F8" s="118"/>
      <c r="G8" s="8"/>
      <c r="H8" s="8"/>
      <c r="I8" s="8"/>
    </row>
    <row r="9" spans="1:9" ht="15.75">
      <c r="A9" s="140">
        <f aca="true" t="shared" si="0" ref="A9:A24">IF(B9="","",A8+1)</f>
      </c>
      <c r="B9" s="23"/>
      <c r="C9" s="25"/>
      <c r="D9" s="135">
        <f>IF($B9="","",VLOOKUP($B9,Lager,2))</f>
      </c>
      <c r="E9" s="136">
        <f>IF($B9="","",VLOOKUP($B9,Lager,3))</f>
      </c>
      <c r="F9" s="118"/>
      <c r="G9" s="8"/>
      <c r="H9" s="8"/>
      <c r="I9" s="8"/>
    </row>
    <row r="10" spans="1:9" ht="15.75">
      <c r="A10" s="140">
        <f t="shared" si="0"/>
      </c>
      <c r="B10" s="23"/>
      <c r="C10" s="25"/>
      <c r="D10" s="135">
        <f>IF($B10="","",VLOOKUP($B10,Lager,2))</f>
      </c>
      <c r="E10" s="136">
        <f>IF($B10="","",VLOOKUP($B10,Lager,3))</f>
      </c>
      <c r="F10" s="118"/>
      <c r="G10" s="8"/>
      <c r="H10" s="8"/>
      <c r="I10" s="8"/>
    </row>
    <row r="11" spans="1:9" ht="15.75">
      <c r="A11" s="140">
        <f t="shared" si="0"/>
      </c>
      <c r="B11" s="23"/>
      <c r="C11" s="25"/>
      <c r="D11" s="135">
        <f>IF($B11="","",VLOOKUP($B11,Lager,2))</f>
      </c>
      <c r="E11" s="136">
        <f>IF($B11="","",VLOOKUP($B11,Lager,3))</f>
      </c>
      <c r="F11" s="118"/>
      <c r="G11" s="8"/>
      <c r="H11" s="8"/>
      <c r="I11" s="8"/>
    </row>
    <row r="12" spans="1:9" ht="15.75">
      <c r="A12" s="140">
        <f t="shared" si="0"/>
      </c>
      <c r="B12" s="23"/>
      <c r="C12" s="25"/>
      <c r="D12" s="135">
        <f>IF($B12="","",VLOOKUP($B12,Lager,2))</f>
      </c>
      <c r="E12" s="136">
        <f>IF($B12="","",VLOOKUP($B12,Lager,3))</f>
      </c>
      <c r="F12" s="118"/>
      <c r="G12" s="8"/>
      <c r="H12" s="8"/>
      <c r="I12" s="8"/>
    </row>
    <row r="13" spans="1:9" ht="15.75">
      <c r="A13" s="140">
        <f t="shared" si="0"/>
      </c>
      <c r="B13" s="23"/>
      <c r="C13" s="25"/>
      <c r="D13" s="135">
        <f>IF($B13="","",VLOOKUP($B13,Lager,2))</f>
      </c>
      <c r="E13" s="136">
        <f>IF($B13="","",VLOOKUP($B13,Lager,3))</f>
      </c>
      <c r="F13" s="118"/>
      <c r="G13" s="8"/>
      <c r="H13" s="8"/>
      <c r="I13" s="8"/>
    </row>
    <row r="14" spans="1:9" ht="15.75">
      <c r="A14" s="140">
        <f t="shared" si="0"/>
      </c>
      <c r="B14" s="23"/>
      <c r="C14" s="25"/>
      <c r="D14" s="135">
        <f>IF($B14="","",VLOOKUP($B14,Lager,2))</f>
      </c>
      <c r="E14" s="136">
        <f>IF($B14="","",VLOOKUP($B14,Lager,3))</f>
      </c>
      <c r="F14" s="118"/>
      <c r="G14" s="8"/>
      <c r="H14" s="8"/>
      <c r="I14" s="8"/>
    </row>
    <row r="15" spans="1:9" ht="15.75">
      <c r="A15" s="140">
        <f t="shared" si="0"/>
      </c>
      <c r="B15" s="23"/>
      <c r="C15" s="25"/>
      <c r="D15" s="135">
        <f>IF($B15="","",VLOOKUP($B15,Lager,2))</f>
      </c>
      <c r="E15" s="136">
        <f>IF($B15="","",VLOOKUP($B15,Lager,3))</f>
      </c>
      <c r="F15" s="118"/>
      <c r="G15" s="8"/>
      <c r="H15" s="8"/>
      <c r="I15" s="8"/>
    </row>
    <row r="16" spans="1:9" ht="15.75">
      <c r="A16" s="140">
        <f t="shared" si="0"/>
      </c>
      <c r="B16" s="23"/>
      <c r="C16" s="25"/>
      <c r="D16" s="135">
        <f>IF($B16="","",VLOOKUP($B16,Lager,2))</f>
      </c>
      <c r="E16" s="136">
        <f>IF($B16="","",VLOOKUP($B16,Lager,3))</f>
      </c>
      <c r="F16" s="118"/>
      <c r="G16" s="8"/>
      <c r="H16" s="8"/>
      <c r="I16" s="8"/>
    </row>
    <row r="17" spans="1:9" ht="15.75">
      <c r="A17" s="140">
        <f t="shared" si="0"/>
      </c>
      <c r="B17" s="23"/>
      <c r="C17" s="25"/>
      <c r="D17" s="135">
        <f>IF($B17="","",VLOOKUP($B17,Lager,2))</f>
      </c>
      <c r="E17" s="136">
        <f>IF($B17="","",VLOOKUP($B17,Lager,3))</f>
      </c>
      <c r="F17" s="118"/>
      <c r="G17" s="8"/>
      <c r="H17" s="8"/>
      <c r="I17" s="8"/>
    </row>
    <row r="18" spans="1:9" ht="15.75">
      <c r="A18" s="140">
        <f t="shared" si="0"/>
      </c>
      <c r="B18" s="23"/>
      <c r="C18" s="25"/>
      <c r="D18" s="135">
        <f>IF($B18="","",VLOOKUP($B18,Lager,2))</f>
      </c>
      <c r="E18" s="136">
        <f>IF($B18="","",VLOOKUP($B18,Lager,3))</f>
      </c>
      <c r="F18" s="118"/>
      <c r="G18" s="8"/>
      <c r="H18" s="8"/>
      <c r="I18" s="8"/>
    </row>
    <row r="19" spans="1:9" ht="15.75">
      <c r="A19" s="140">
        <f t="shared" si="0"/>
      </c>
      <c r="B19" s="23"/>
      <c r="C19" s="25"/>
      <c r="D19" s="135">
        <f>IF($B19="","",VLOOKUP($B19,Lager,2))</f>
      </c>
      <c r="E19" s="136">
        <f>IF($B19="","",VLOOKUP($B19,Lager,3))</f>
      </c>
      <c r="F19" s="118"/>
      <c r="G19" s="8"/>
      <c r="H19" s="8"/>
      <c r="I19" s="8"/>
    </row>
    <row r="20" spans="1:9" ht="15.75">
      <c r="A20" s="140">
        <f t="shared" si="0"/>
      </c>
      <c r="B20" s="23"/>
      <c r="C20" s="25"/>
      <c r="D20" s="135">
        <f>IF($B20="","",VLOOKUP($B20,Lager,2))</f>
      </c>
      <c r="E20" s="136">
        <f>IF($B20="","",VLOOKUP($B20,Lager,3))</f>
      </c>
      <c r="F20" s="118"/>
      <c r="G20" s="8"/>
      <c r="H20" s="8"/>
      <c r="I20" s="8"/>
    </row>
    <row r="21" spans="1:9" ht="15.75">
      <c r="A21" s="140">
        <f t="shared" si="0"/>
      </c>
      <c r="B21" s="23"/>
      <c r="C21" s="25"/>
      <c r="D21" s="135">
        <f>IF($B21="","",VLOOKUP($B21,Lager,2))</f>
      </c>
      <c r="E21" s="136">
        <f>IF($B21="","",VLOOKUP($B21,Lager,3))</f>
      </c>
      <c r="F21" s="118"/>
      <c r="G21" s="8"/>
      <c r="H21" s="8"/>
      <c r="I21" s="8"/>
    </row>
    <row r="22" spans="1:9" ht="15.75">
      <c r="A22" s="140">
        <f t="shared" si="0"/>
      </c>
      <c r="B22" s="23"/>
      <c r="C22" s="25"/>
      <c r="D22" s="135">
        <f>IF($B22="","",VLOOKUP($B22,Lager,2))</f>
      </c>
      <c r="E22" s="136">
        <f>IF($B22="","",VLOOKUP($B22,Lager,3))</f>
      </c>
      <c r="F22" s="118"/>
      <c r="G22" s="8"/>
      <c r="H22" s="8"/>
      <c r="I22" s="8"/>
    </row>
    <row r="23" spans="1:9" ht="15.75">
      <c r="A23" s="140">
        <f t="shared" si="0"/>
      </c>
      <c r="B23" s="23"/>
      <c r="C23" s="25"/>
      <c r="D23" s="135">
        <f>IF($B23="","",VLOOKUP($B23,Lager,2))</f>
      </c>
      <c r="E23" s="136">
        <f>IF($B23="","",VLOOKUP($B23,Lager,3))</f>
      </c>
      <c r="F23" s="118"/>
      <c r="G23" s="8"/>
      <c r="H23" s="8"/>
      <c r="I23" s="8"/>
    </row>
    <row r="24" spans="1:9" ht="16.5" thickBot="1">
      <c r="A24" s="141">
        <f t="shared" si="0"/>
      </c>
      <c r="B24" s="142"/>
      <c r="C24" s="26"/>
      <c r="D24" s="137">
        <f>IF($B24="","",VLOOKUP($B24,Lager,2))</f>
      </c>
      <c r="E24" s="138">
        <f>IF($B24="","",VLOOKUP($B24,Lager,3))</f>
      </c>
      <c r="F24" s="118"/>
      <c r="G24" s="8"/>
      <c r="H24" s="8"/>
      <c r="I24" s="8"/>
    </row>
    <row r="25" spans="1:9" ht="12.75">
      <c r="A25" s="8"/>
      <c r="B25" s="8"/>
      <c r="C25" s="8"/>
      <c r="D25" s="8"/>
      <c r="E25" s="8"/>
      <c r="F25" s="8"/>
      <c r="G25" s="8"/>
      <c r="H25" s="8"/>
      <c r="I25" s="8"/>
    </row>
    <row r="26" spans="1:9" ht="12.75">
      <c r="A26" s="8"/>
      <c r="B26" s="8"/>
      <c r="C26" s="8"/>
      <c r="D26" s="8"/>
      <c r="E26" s="8"/>
      <c r="F26" s="8"/>
      <c r="G26" s="8"/>
      <c r="H26" s="8"/>
      <c r="I26" s="8"/>
    </row>
    <row r="27" spans="1:9" ht="12.75">
      <c r="A27" s="8"/>
      <c r="B27" s="8"/>
      <c r="C27" s="8"/>
      <c r="D27" s="8"/>
      <c r="E27" s="8"/>
      <c r="F27" s="8"/>
      <c r="G27" s="8"/>
      <c r="H27" s="8"/>
      <c r="I27" s="8"/>
    </row>
    <row r="28" spans="1:9" ht="12.75">
      <c r="A28" s="8"/>
      <c r="B28" s="8"/>
      <c r="C28" s="8"/>
      <c r="D28" s="8"/>
      <c r="E28" s="8"/>
      <c r="F28" s="8"/>
      <c r="G28" s="8"/>
      <c r="H28" s="8"/>
      <c r="I28" s="8"/>
    </row>
    <row r="29" spans="1:9" ht="12.75">
      <c r="A29" s="8"/>
      <c r="B29" s="8"/>
      <c r="C29" s="8"/>
      <c r="D29" s="8"/>
      <c r="E29" s="8"/>
      <c r="F29" s="8"/>
      <c r="G29" s="8"/>
      <c r="H29" s="8"/>
      <c r="I29" s="8"/>
    </row>
  </sheetData>
  <dataValidations count="2">
    <dataValidation type="list" allowBlank="1" showInputMessage="1" showErrorMessage="1" sqref="B3">
      <formula1>KNR</formula1>
    </dataValidation>
    <dataValidation type="list" allowBlank="1" showInputMessage="1" showErrorMessage="1" sqref="B7:B24">
      <formula1>ANR</formula1>
    </dataValidation>
  </dataValidations>
  <printOptions/>
  <pageMargins left="0.21" right="0.21" top="1" bottom="1" header="0.4921259845" footer="0.4921259845"/>
  <pageSetup horizontalDpi="300" verticalDpi="300" orientation="landscape" paperSize="9" scale="8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W200"/>
  <sheetViews>
    <sheetView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4.28125" style="0" bestFit="1" customWidth="1"/>
    <col min="3" max="3" width="16.7109375" style="0" bestFit="1" customWidth="1"/>
    <col min="5" max="5" width="18.28125" style="0" customWidth="1"/>
    <col min="6" max="6" width="17.00390625" style="0" customWidth="1"/>
    <col min="7" max="7" width="13.7109375" style="0" customWidth="1"/>
  </cols>
  <sheetData>
    <row r="1" spans="1:23" ht="45" thickBot="1">
      <c r="A1" s="28" t="s">
        <v>0</v>
      </c>
      <c r="B1" s="29"/>
      <c r="C1" s="30"/>
      <c r="D1" s="29"/>
      <c r="E1" s="29"/>
      <c r="F1" s="3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.75">
      <c r="A2" s="32" t="s">
        <v>1</v>
      </c>
      <c r="B2" s="33" t="s">
        <v>2</v>
      </c>
      <c r="C2" s="34"/>
      <c r="D2" s="34"/>
      <c r="E2" s="35" t="s">
        <v>3</v>
      </c>
      <c r="F2" s="102">
        <f ca="1">TODAY()</f>
        <v>37194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.75">
      <c r="A3" s="36"/>
      <c r="B3" s="34"/>
      <c r="C3" s="34"/>
      <c r="D3" s="34"/>
      <c r="E3" s="34"/>
      <c r="F3" s="3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2.75">
      <c r="A4" s="36"/>
      <c r="B4" s="34"/>
      <c r="C4" s="34"/>
      <c r="D4" s="34"/>
      <c r="E4" s="34"/>
      <c r="F4" s="3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2.75">
      <c r="A5" s="36"/>
      <c r="B5" s="34"/>
      <c r="C5" s="34"/>
      <c r="D5" s="34"/>
      <c r="E5" s="34"/>
      <c r="F5" s="3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2.75">
      <c r="A6" s="36"/>
      <c r="B6" s="34"/>
      <c r="C6" s="34"/>
      <c r="D6" s="34"/>
      <c r="E6" s="34"/>
      <c r="F6" s="3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2.75">
      <c r="A7" s="101" t="s">
        <v>157</v>
      </c>
      <c r="B7" s="100">
        <f>IF(Rechnungsdaten!B3="","",Rechnungsdaten!B3)</f>
      </c>
      <c r="C7" s="34"/>
      <c r="D7" s="34"/>
      <c r="E7" s="34"/>
      <c r="F7" s="3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2.75">
      <c r="A8" s="39">
        <f>IF($B$7="","",VLOOKUP($B$7,Kunden,2))</f>
      </c>
      <c r="B8" s="34"/>
      <c r="C8" s="34"/>
      <c r="D8" s="34"/>
      <c r="E8" s="34"/>
      <c r="F8" s="3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2.75">
      <c r="A9" s="39">
        <f>IF($B$7="","",VLOOKUP($B$7,Kunden,3))</f>
      </c>
      <c r="B9" s="34"/>
      <c r="C9" s="34"/>
      <c r="D9" s="34"/>
      <c r="E9" s="34"/>
      <c r="F9" s="3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2.75">
      <c r="A10" s="39">
        <f>IF($B$7="","",VLOOKUP($B$7,Kunden,4))</f>
      </c>
      <c r="B10" s="34"/>
      <c r="C10" s="34"/>
      <c r="D10" s="34"/>
      <c r="E10" s="34"/>
      <c r="F10" s="3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2.75">
      <c r="A11" s="39"/>
      <c r="B11" s="34"/>
      <c r="C11" s="34"/>
      <c r="D11" s="34"/>
      <c r="E11" s="34"/>
      <c r="F11" s="3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2.75">
      <c r="A12" s="40">
        <f>IF($B$7="","",VLOOKUP($B$7,Kunden,5))</f>
      </c>
      <c r="B12" s="38"/>
      <c r="C12" s="34"/>
      <c r="D12" s="34"/>
      <c r="E12" s="34"/>
      <c r="F12" s="3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2.75">
      <c r="A13" s="36"/>
      <c r="B13" s="41"/>
      <c r="C13" s="34"/>
      <c r="D13" s="34"/>
      <c r="E13" s="34"/>
      <c r="F13" s="3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2.75">
      <c r="A14" s="36"/>
      <c r="B14" s="34"/>
      <c r="C14" s="34"/>
      <c r="D14" s="34"/>
      <c r="E14" s="34"/>
      <c r="F14" s="3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2:23" ht="12.75">
      <c r="B15" s="2"/>
      <c r="C15" s="34"/>
      <c r="D15" s="34"/>
      <c r="E15" s="34"/>
      <c r="F15" s="3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2.75">
      <c r="A16" s="125" t="s">
        <v>327</v>
      </c>
      <c r="B16" s="34"/>
      <c r="C16" s="34"/>
      <c r="D16" s="34"/>
      <c r="E16" s="34"/>
      <c r="F16" s="3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2.75">
      <c r="A17" s="36"/>
      <c r="B17" s="34"/>
      <c r="C17" s="34"/>
      <c r="D17" s="34"/>
      <c r="E17" s="34"/>
      <c r="F17" s="3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2.75">
      <c r="A18" s="36"/>
      <c r="B18" s="34"/>
      <c r="C18" s="34"/>
      <c r="D18" s="34"/>
      <c r="E18" s="34"/>
      <c r="F18" s="3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2.75">
      <c r="A19" s="42" t="s">
        <v>8</v>
      </c>
      <c r="B19" s="43" t="s">
        <v>9</v>
      </c>
      <c r="C19" s="43" t="s">
        <v>10</v>
      </c>
      <c r="D19" s="43" t="s">
        <v>11</v>
      </c>
      <c r="E19" s="43" t="s">
        <v>12</v>
      </c>
      <c r="F19" s="44" t="s">
        <v>13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3.5" thickBot="1">
      <c r="A20" s="42" t="s">
        <v>14</v>
      </c>
      <c r="B20" s="43" t="s">
        <v>15</v>
      </c>
      <c r="C20" s="43" t="s">
        <v>16</v>
      </c>
      <c r="D20" s="43" t="s">
        <v>17</v>
      </c>
      <c r="E20" s="43" t="s">
        <v>18</v>
      </c>
      <c r="F20" s="44" t="s">
        <v>19</v>
      </c>
      <c r="G20" s="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2.75">
      <c r="A21" s="45">
        <f>IF(Rechnungsdaten!B7="","",Rechnungsdaten!B7)</f>
      </c>
      <c r="B21" s="46">
        <f>IF(Rechnungsdaten!C7="","",Rechnungsdaten!C7)</f>
      </c>
      <c r="C21" s="46">
        <f>IF(Rechnungsdaten!D7="","",Rechnungsdaten!D7)</f>
      </c>
      <c r="D21" s="46">
        <f>IF(Rechnungsdaten!E7="","",Rechnungsdaten!E7)</f>
      </c>
      <c r="E21" s="46">
        <f>IF(A21="","",VLOOKUP(A21,Lager,6))</f>
      </c>
      <c r="F21" s="47">
        <f>IF(A21="","",B21*E21)</f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2.75">
      <c r="A22" s="48">
        <f>IF(Rechnungsdaten!B8="","",Rechnungsdaten!B8)</f>
      </c>
      <c r="B22" s="49">
        <f>IF(Rechnungsdaten!C8="","",Rechnungsdaten!C8)</f>
      </c>
      <c r="C22" s="49">
        <f>IF(Rechnungsdaten!D8="","",Rechnungsdaten!D8)</f>
      </c>
      <c r="D22" s="49">
        <f>IF(Rechnungsdaten!E8="","",Rechnungsdaten!E8)</f>
      </c>
      <c r="E22" s="49">
        <f>IF(A22="","",VLOOKUP(A22,Lager,6))</f>
      </c>
      <c r="F22" s="50">
        <f aca="true" t="shared" si="0" ref="F22:F38">IF(A22="","",B22*E22)</f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2.75">
      <c r="A23" s="48">
        <f>IF(Rechnungsdaten!B9="","",Rechnungsdaten!B9)</f>
      </c>
      <c r="B23" s="49">
        <f>IF(Rechnungsdaten!C9="","",Rechnungsdaten!C9)</f>
      </c>
      <c r="C23" s="49">
        <f>IF(Rechnungsdaten!D9="","",Rechnungsdaten!D9)</f>
      </c>
      <c r="D23" s="49">
        <f>IF(Rechnungsdaten!E9="","",Rechnungsdaten!E9)</f>
      </c>
      <c r="E23" s="49">
        <f>IF(A23="","",VLOOKUP(A23,Lager,6))</f>
      </c>
      <c r="F23" s="50">
        <f t="shared" si="0"/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2.75">
      <c r="A24" s="48">
        <f>IF(Rechnungsdaten!B10="","",Rechnungsdaten!B10)</f>
      </c>
      <c r="B24" s="49">
        <f>IF(Rechnungsdaten!C10="","",Rechnungsdaten!C10)</f>
      </c>
      <c r="C24" s="49">
        <f>IF(Rechnungsdaten!D10="","",Rechnungsdaten!D10)</f>
      </c>
      <c r="D24" s="49">
        <f>IF(Rechnungsdaten!E10="","",Rechnungsdaten!E10)</f>
      </c>
      <c r="E24" s="49">
        <f>IF(A24="","",VLOOKUP(A24,Lager,6))</f>
      </c>
      <c r="F24" s="50">
        <f t="shared" si="0"/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2.75">
      <c r="A25" s="48">
        <f>IF(Rechnungsdaten!B11="","",Rechnungsdaten!B11)</f>
      </c>
      <c r="B25" s="49">
        <f>IF(Rechnungsdaten!C11="","",Rechnungsdaten!C11)</f>
      </c>
      <c r="C25" s="49">
        <f>IF(Rechnungsdaten!D11="","",Rechnungsdaten!D11)</f>
      </c>
      <c r="D25" s="49">
        <f>IF(Rechnungsdaten!E11="","",Rechnungsdaten!E11)</f>
      </c>
      <c r="E25" s="49">
        <f>IF(A25="","",VLOOKUP(A25,Lager,6))</f>
      </c>
      <c r="F25" s="50">
        <f t="shared" si="0"/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2.75">
      <c r="A26" s="48">
        <f>IF(Rechnungsdaten!B12="","",Rechnungsdaten!B12)</f>
      </c>
      <c r="B26" s="49">
        <f>IF(Rechnungsdaten!C12="","",Rechnungsdaten!C12)</f>
      </c>
      <c r="C26" s="49">
        <f>IF(Rechnungsdaten!D12="","",Rechnungsdaten!D12)</f>
      </c>
      <c r="D26" s="49">
        <f>IF(Rechnungsdaten!E12="","",Rechnungsdaten!E12)</f>
      </c>
      <c r="E26" s="49">
        <f>IF(A26="","",VLOOKUP(A26,Lager,6))</f>
      </c>
      <c r="F26" s="50">
        <f t="shared" si="0"/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2.75">
      <c r="A27" s="48">
        <f>IF(Rechnungsdaten!B13="","",Rechnungsdaten!B13)</f>
      </c>
      <c r="B27" s="49">
        <f>IF(Rechnungsdaten!C13="","",Rechnungsdaten!C13)</f>
      </c>
      <c r="C27" s="49">
        <f>IF(Rechnungsdaten!D13="","",Rechnungsdaten!D13)</f>
      </c>
      <c r="D27" s="49">
        <f>IF(Rechnungsdaten!E13="","",Rechnungsdaten!E13)</f>
      </c>
      <c r="E27" s="49">
        <f>IF(A27="","",VLOOKUP(A27,Lager,6))</f>
      </c>
      <c r="F27" s="50">
        <f t="shared" si="0"/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2.75">
      <c r="A28" s="48">
        <f>IF(Rechnungsdaten!B14="","",Rechnungsdaten!B14)</f>
      </c>
      <c r="B28" s="49">
        <f>IF(Rechnungsdaten!C14="","",Rechnungsdaten!C14)</f>
      </c>
      <c r="C28" s="49">
        <f>IF(Rechnungsdaten!D14="","",Rechnungsdaten!D14)</f>
      </c>
      <c r="D28" s="49">
        <f>IF(Rechnungsdaten!E14="","",Rechnungsdaten!E14)</f>
      </c>
      <c r="E28" s="49">
        <f>IF(A28="","",VLOOKUP(A28,Lager,6))</f>
      </c>
      <c r="F28" s="50">
        <f t="shared" si="0"/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2.75">
      <c r="A29" s="48">
        <f>IF(Rechnungsdaten!B15="","",Rechnungsdaten!B15)</f>
      </c>
      <c r="B29" s="49">
        <f>IF(Rechnungsdaten!C15="","",Rechnungsdaten!C15)</f>
      </c>
      <c r="C29" s="49">
        <f>IF(Rechnungsdaten!D15="","",Rechnungsdaten!D15)</f>
      </c>
      <c r="D29" s="49">
        <f>IF(Rechnungsdaten!E15="","",Rechnungsdaten!E15)</f>
      </c>
      <c r="E29" s="49">
        <f>IF(A29="","",VLOOKUP(A29,Lager,6))</f>
      </c>
      <c r="F29" s="50">
        <f t="shared" si="0"/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2.75">
      <c r="A30" s="48">
        <f>IF(Rechnungsdaten!B16="","",Rechnungsdaten!B16)</f>
      </c>
      <c r="B30" s="49">
        <f>IF(Rechnungsdaten!C16="","",Rechnungsdaten!C16)</f>
      </c>
      <c r="C30" s="49">
        <f>IF(Rechnungsdaten!D16="","",Rechnungsdaten!D16)</f>
      </c>
      <c r="D30" s="49">
        <f>IF(Rechnungsdaten!E16="","",Rechnungsdaten!E16)</f>
      </c>
      <c r="E30" s="49">
        <f>IF(A30="","",VLOOKUP(A30,Lager,6))</f>
      </c>
      <c r="F30" s="50">
        <f t="shared" si="0"/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2.75">
      <c r="A31" s="48">
        <f>IF(Rechnungsdaten!B17="","",Rechnungsdaten!B17)</f>
      </c>
      <c r="B31" s="49">
        <f>IF(Rechnungsdaten!C17="","",Rechnungsdaten!C17)</f>
      </c>
      <c r="C31" s="49">
        <f>IF(Rechnungsdaten!D17="","",Rechnungsdaten!D17)</f>
      </c>
      <c r="D31" s="49">
        <f>IF(Rechnungsdaten!E17="","",Rechnungsdaten!E17)</f>
      </c>
      <c r="E31" s="49">
        <f>IF(A31="","",VLOOKUP(A31,Lager,6))</f>
      </c>
      <c r="F31" s="50">
        <f t="shared" si="0"/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2.75">
      <c r="A32" s="48">
        <f>IF(Rechnungsdaten!B18="","",Rechnungsdaten!B18)</f>
      </c>
      <c r="B32" s="49">
        <f>IF(Rechnungsdaten!C18="","",Rechnungsdaten!C18)</f>
      </c>
      <c r="C32" s="49">
        <f>IF(Rechnungsdaten!D18="","",Rechnungsdaten!D18)</f>
      </c>
      <c r="D32" s="49">
        <f>IF(Rechnungsdaten!E18="","",Rechnungsdaten!E18)</f>
      </c>
      <c r="E32" s="49">
        <f>IF(A32="","",VLOOKUP(A32,Lager,6))</f>
      </c>
      <c r="F32" s="50">
        <f t="shared" si="0"/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2.75">
      <c r="A33" s="48">
        <f>IF(Rechnungsdaten!B19="","",Rechnungsdaten!B19)</f>
      </c>
      <c r="B33" s="49">
        <f>IF(Rechnungsdaten!C19="","",Rechnungsdaten!C19)</f>
      </c>
      <c r="C33" s="49">
        <f>IF(Rechnungsdaten!D19="","",Rechnungsdaten!D19)</f>
      </c>
      <c r="D33" s="49">
        <f>IF(Rechnungsdaten!E19="","",Rechnungsdaten!E19)</f>
      </c>
      <c r="E33" s="49">
        <f>IF(A33="","",VLOOKUP(A33,Lager,6))</f>
      </c>
      <c r="F33" s="50">
        <f t="shared" si="0"/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2.75">
      <c r="A34" s="48">
        <f>IF(Rechnungsdaten!B20="","",Rechnungsdaten!B20)</f>
      </c>
      <c r="B34" s="49">
        <f>IF(Rechnungsdaten!C20="","",Rechnungsdaten!C20)</f>
      </c>
      <c r="C34" s="49">
        <f>IF(Rechnungsdaten!D20="","",Rechnungsdaten!D20)</f>
      </c>
      <c r="D34" s="49">
        <f>IF(Rechnungsdaten!E20="","",Rechnungsdaten!E20)</f>
      </c>
      <c r="E34" s="49">
        <f>IF(A34="","",VLOOKUP(A34,Lager,6))</f>
      </c>
      <c r="F34" s="50">
        <f t="shared" si="0"/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2.75">
      <c r="A35" s="48">
        <f>IF(Rechnungsdaten!B21="","",Rechnungsdaten!B21)</f>
      </c>
      <c r="B35" s="49">
        <f>IF(Rechnungsdaten!C21="","",Rechnungsdaten!C21)</f>
      </c>
      <c r="C35" s="49">
        <f>IF(Rechnungsdaten!D21="","",Rechnungsdaten!D21)</f>
      </c>
      <c r="D35" s="49">
        <f>IF(Rechnungsdaten!E21="","",Rechnungsdaten!E21)</f>
      </c>
      <c r="E35" s="49">
        <f>IF(A35="","",VLOOKUP(A35,Lager,6))</f>
      </c>
      <c r="F35" s="50">
        <f t="shared" si="0"/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2.75">
      <c r="A36" s="48">
        <f>IF(Rechnungsdaten!B22="","",Rechnungsdaten!B22)</f>
      </c>
      <c r="B36" s="49">
        <f>IF(Rechnungsdaten!C22="","",Rechnungsdaten!C22)</f>
      </c>
      <c r="C36" s="49">
        <f>IF(Rechnungsdaten!D22="","",Rechnungsdaten!D22)</f>
      </c>
      <c r="D36" s="49">
        <f>IF(Rechnungsdaten!E22="","",Rechnungsdaten!E22)</f>
      </c>
      <c r="E36" s="49">
        <f>IF(A36="","",VLOOKUP(A36,Lager,6))</f>
      </c>
      <c r="F36" s="50">
        <f t="shared" si="0"/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2.75">
      <c r="A37" s="48">
        <f>IF(Rechnungsdaten!B23="","",Rechnungsdaten!B23)</f>
      </c>
      <c r="B37" s="49">
        <f>IF(Rechnungsdaten!C23="","",Rechnungsdaten!C23)</f>
      </c>
      <c r="C37" s="49">
        <f>IF(Rechnungsdaten!D23="","",Rechnungsdaten!D23)</f>
      </c>
      <c r="D37" s="49">
        <f>IF(Rechnungsdaten!E23="","",Rechnungsdaten!E23)</f>
      </c>
      <c r="E37" s="49">
        <f>IF(A37="","",VLOOKUP(A37,Lager,6))</f>
      </c>
      <c r="F37" s="50">
        <f t="shared" si="0"/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3.5" thickBot="1">
      <c r="A38" s="51">
        <f>IF(Rechnungsdaten!B24="","",Rechnungsdaten!B24)</f>
      </c>
      <c r="B38" s="52">
        <f>IF(Rechnungsdaten!C24="","",Rechnungsdaten!C24)</f>
      </c>
      <c r="C38" s="52">
        <f>IF(Rechnungsdaten!D24="","",Rechnungsdaten!D24)</f>
      </c>
      <c r="D38" s="52">
        <f>IF(Rechnungsdaten!E24="","",Rechnungsdaten!E24)</f>
      </c>
      <c r="E38" s="52">
        <f>IF(A38="","",VLOOKUP(A38,Lager,6))</f>
      </c>
      <c r="F38" s="53">
        <f t="shared" si="0"/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7.25">
      <c r="A39" s="54" t="s">
        <v>20</v>
      </c>
      <c r="B39" s="55" t="s">
        <v>21</v>
      </c>
      <c r="C39" s="56" t="s">
        <v>22</v>
      </c>
      <c r="D39" s="57" t="s">
        <v>23</v>
      </c>
      <c r="E39" s="55" t="s">
        <v>24</v>
      </c>
      <c r="F39" s="58" t="s">
        <v>25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5.75">
      <c r="A40" s="59"/>
      <c r="B40" s="60"/>
      <c r="C40" s="61"/>
      <c r="D40" s="62"/>
      <c r="E40" s="63"/>
      <c r="F40" s="6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2.75">
      <c r="A41" s="130">
        <f>SUM(F21:F38)</f>
        <v>0</v>
      </c>
      <c r="B41" s="131" t="e">
        <f>VLOOKUP(B7,Kunden,9)</f>
        <v>#N/A</v>
      </c>
      <c r="C41" s="132" t="e">
        <f>A41*B41</f>
        <v>#N/A</v>
      </c>
      <c r="D41" s="131">
        <v>0.16</v>
      </c>
      <c r="E41" s="34" t="e">
        <f>(A41-C41)*D41</f>
        <v>#N/A</v>
      </c>
      <c r="F41" s="133" t="e">
        <f>A41-C41+E41</f>
        <v>#N/A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2.75">
      <c r="A42" s="36"/>
      <c r="B42" s="34"/>
      <c r="C42" s="34"/>
      <c r="D42" s="34"/>
      <c r="E42" s="34"/>
      <c r="F42" s="37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2.75">
      <c r="A43" s="36"/>
      <c r="B43" s="34"/>
      <c r="C43" s="34"/>
      <c r="D43" s="34"/>
      <c r="E43" s="34"/>
      <c r="F43" s="37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2.75">
      <c r="A44" s="65" t="s">
        <v>26</v>
      </c>
      <c r="B44" s="66" t="s">
        <v>27</v>
      </c>
      <c r="C44" s="67" t="s">
        <v>28</v>
      </c>
      <c r="D44" s="67" t="s">
        <v>29</v>
      </c>
      <c r="E44" s="68" t="s">
        <v>30</v>
      </c>
      <c r="F44" s="69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26.25" thickBot="1">
      <c r="A45" s="70" t="s">
        <v>31</v>
      </c>
      <c r="B45" s="71" t="s">
        <v>32</v>
      </c>
      <c r="C45" s="72"/>
      <c r="D45" s="73" t="s">
        <v>33</v>
      </c>
      <c r="E45" s="74" t="s">
        <v>34</v>
      </c>
      <c r="F45" s="75" t="s">
        <v>35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</sheetData>
  <printOptions headings="1"/>
  <pageMargins left="0.29" right="0.33" top="1" bottom="1" header="0.4921259845" footer="0.4921259845"/>
  <pageSetup horizontalDpi="360" verticalDpi="36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/>
  <dimension ref="A1:H28"/>
  <sheetViews>
    <sheetView workbookViewId="0" topLeftCell="A1">
      <selection activeCell="B3" sqref="B3"/>
    </sheetView>
  </sheetViews>
  <sheetFormatPr defaultColWidth="11.421875" defaultRowHeight="12.75"/>
  <cols>
    <col min="1" max="1" width="17.00390625" style="0" customWidth="1"/>
    <col min="2" max="2" width="18.00390625" style="0" bestFit="1" customWidth="1"/>
    <col min="3" max="3" width="9.421875" style="0" bestFit="1" customWidth="1"/>
    <col min="4" max="4" width="16.57421875" style="0" customWidth="1"/>
    <col min="5" max="5" width="12.7109375" style="0" bestFit="1" customWidth="1"/>
  </cols>
  <sheetData>
    <row r="1" spans="1:8" ht="20.25">
      <c r="A1" s="16" t="s">
        <v>304</v>
      </c>
      <c r="B1" s="8"/>
      <c r="C1" s="8"/>
      <c r="D1" s="8"/>
      <c r="E1" s="8"/>
      <c r="F1" s="8"/>
      <c r="G1" s="8"/>
      <c r="H1" s="8"/>
    </row>
    <row r="2" spans="1:8" ht="13.5" thickBot="1">
      <c r="A2" s="8"/>
      <c r="B2" s="8"/>
      <c r="C2" s="8"/>
      <c r="D2" s="8"/>
      <c r="E2" s="8"/>
      <c r="F2" s="8"/>
      <c r="G2" s="8"/>
      <c r="H2" s="8"/>
    </row>
    <row r="3" spans="1:8" ht="16.5" thickBot="1">
      <c r="A3" s="6" t="s">
        <v>325</v>
      </c>
      <c r="B3" s="76"/>
      <c r="C3" s="9" t="s">
        <v>161</v>
      </c>
      <c r="D3" s="27">
        <f>IF(B3="","",VLOOKUP(B3,Lieferanten,2))</f>
      </c>
      <c r="E3" s="8"/>
      <c r="F3" s="8"/>
      <c r="G3" s="8"/>
      <c r="H3" s="8"/>
    </row>
    <row r="4" spans="1:8" ht="12.75">
      <c r="A4" s="8"/>
      <c r="B4" s="8"/>
      <c r="C4" s="8"/>
      <c r="D4" s="8"/>
      <c r="E4" s="8"/>
      <c r="F4" s="8"/>
      <c r="G4" s="8"/>
      <c r="H4" s="8"/>
    </row>
    <row r="5" spans="1:8" ht="13.5" thickBot="1">
      <c r="A5" s="8"/>
      <c r="B5" s="8"/>
      <c r="C5" s="8"/>
      <c r="D5" s="8"/>
      <c r="E5" s="8"/>
      <c r="F5" s="8"/>
      <c r="G5" s="8"/>
      <c r="H5" s="8"/>
    </row>
    <row r="6" spans="1:8" ht="27" thickBot="1">
      <c r="A6" s="20" t="s">
        <v>162</v>
      </c>
      <c r="B6" s="19" t="s">
        <v>158</v>
      </c>
      <c r="C6" s="19" t="s">
        <v>159</v>
      </c>
      <c r="D6" s="21" t="s">
        <v>160</v>
      </c>
      <c r="E6" s="21" t="s">
        <v>163</v>
      </c>
      <c r="F6" s="8"/>
      <c r="G6" s="8"/>
      <c r="H6" s="8"/>
    </row>
    <row r="7" spans="1:8" ht="15.75">
      <c r="A7" s="79">
        <f>IF(B7="","",1)</f>
      </c>
      <c r="B7" s="152"/>
      <c r="C7" s="153"/>
      <c r="D7" s="147">
        <f>IF($B7="","",VLOOKUP($B7,Lager,2))</f>
      </c>
      <c r="E7" s="148">
        <f>IF($B7="","",VLOOKUP($B7,Lager,3))</f>
      </c>
      <c r="F7" s="8"/>
      <c r="G7" s="8"/>
      <c r="H7" s="8"/>
    </row>
    <row r="8" spans="1:8" ht="15.75">
      <c r="A8" s="80">
        <f>IF(B8="","",A7+1)</f>
      </c>
      <c r="B8" s="23"/>
      <c r="C8" s="77"/>
      <c r="D8" s="149">
        <f>IF($B8="","",VLOOKUP($B8,Lager,2))</f>
      </c>
      <c r="E8" s="81">
        <f>IF($B8="","",VLOOKUP($B8,Lager,3))</f>
      </c>
      <c r="F8" s="8"/>
      <c r="G8" s="8"/>
      <c r="H8" s="8"/>
    </row>
    <row r="9" spans="1:8" ht="15.75">
      <c r="A9" s="80">
        <f aca="true" t="shared" si="0" ref="A9:A24">IF(B9="","",A8+1)</f>
      </c>
      <c r="B9" s="23"/>
      <c r="C9" s="77"/>
      <c r="D9" s="149">
        <f>IF($B9="","",VLOOKUP($B9,Lager,2))</f>
      </c>
      <c r="E9" s="81">
        <f>IF($B9="","",VLOOKUP($B9,Lager,3))</f>
      </c>
      <c r="F9" s="8"/>
      <c r="G9" s="8"/>
      <c r="H9" s="8"/>
    </row>
    <row r="10" spans="1:8" ht="15.75">
      <c r="A10" s="80">
        <f t="shared" si="0"/>
      </c>
      <c r="B10" s="23"/>
      <c r="C10" s="77"/>
      <c r="D10" s="149">
        <f>IF($B10="","",VLOOKUP($B10,Lager,2))</f>
      </c>
      <c r="E10" s="81">
        <f>IF($B10="","",VLOOKUP($B10,Lager,3))</f>
      </c>
      <c r="F10" s="8"/>
      <c r="G10" s="8"/>
      <c r="H10" s="8"/>
    </row>
    <row r="11" spans="1:8" ht="15.75">
      <c r="A11" s="80">
        <f t="shared" si="0"/>
      </c>
      <c r="B11" s="23"/>
      <c r="C11" s="77"/>
      <c r="D11" s="149">
        <f>IF($B11="","",VLOOKUP($B11,Lager,2))</f>
      </c>
      <c r="E11" s="81">
        <f>IF($B11="","",VLOOKUP($B11,Lager,3))</f>
      </c>
      <c r="F11" s="8"/>
      <c r="G11" s="8"/>
      <c r="H11" s="8"/>
    </row>
    <row r="12" spans="1:8" ht="15.75">
      <c r="A12" s="80">
        <f t="shared" si="0"/>
      </c>
      <c r="B12" s="23"/>
      <c r="C12" s="77"/>
      <c r="D12" s="149">
        <f>IF($B12="","",VLOOKUP($B12,Lager,2))</f>
      </c>
      <c r="E12" s="81">
        <f>IF($B12="","",VLOOKUP($B12,Lager,3))</f>
      </c>
      <c r="F12" s="8"/>
      <c r="G12" s="8"/>
      <c r="H12" s="8"/>
    </row>
    <row r="13" spans="1:8" ht="15.75">
      <c r="A13" s="80">
        <f t="shared" si="0"/>
      </c>
      <c r="B13" s="23"/>
      <c r="C13" s="77"/>
      <c r="D13" s="149">
        <f>IF($B13="","",VLOOKUP($B13,Lager,2))</f>
      </c>
      <c r="E13" s="81">
        <f>IF($B13="","",VLOOKUP($B13,Lager,3))</f>
      </c>
      <c r="F13" s="8"/>
      <c r="G13" s="8"/>
      <c r="H13" s="8"/>
    </row>
    <row r="14" spans="1:8" ht="15.75">
      <c r="A14" s="80">
        <f t="shared" si="0"/>
      </c>
      <c r="B14" s="23"/>
      <c r="C14" s="77"/>
      <c r="D14" s="149">
        <f>IF($B14="","",VLOOKUP($B14,Lager,2))</f>
      </c>
      <c r="E14" s="81">
        <f>IF($B14="","",VLOOKUP($B14,Lager,3))</f>
      </c>
      <c r="F14" s="8"/>
      <c r="G14" s="8"/>
      <c r="H14" s="8"/>
    </row>
    <row r="15" spans="1:8" ht="15.75">
      <c r="A15" s="80">
        <f t="shared" si="0"/>
      </c>
      <c r="B15" s="23"/>
      <c r="C15" s="77"/>
      <c r="D15" s="149">
        <f>IF($B15="","",VLOOKUP($B15,Lager,2))</f>
      </c>
      <c r="E15" s="81">
        <f>IF($B15="","",VLOOKUP($B15,Lager,3))</f>
      </c>
      <c r="F15" s="8"/>
      <c r="G15" s="8"/>
      <c r="H15" s="8"/>
    </row>
    <row r="16" spans="1:8" ht="15.75">
      <c r="A16" s="80">
        <f t="shared" si="0"/>
      </c>
      <c r="B16" s="23"/>
      <c r="C16" s="77"/>
      <c r="D16" s="149">
        <f>IF($B16="","",VLOOKUP($B16,Lager,2))</f>
      </c>
      <c r="E16" s="81">
        <f>IF($B16="","",VLOOKUP($B16,Lager,3))</f>
      </c>
      <c r="F16" s="8"/>
      <c r="G16" s="8"/>
      <c r="H16" s="8"/>
    </row>
    <row r="17" spans="1:8" ht="15.75">
      <c r="A17" s="80">
        <f t="shared" si="0"/>
      </c>
      <c r="B17" s="23"/>
      <c r="C17" s="77"/>
      <c r="D17" s="149">
        <f>IF($B17="","",VLOOKUP($B17,Lager,2))</f>
      </c>
      <c r="E17" s="81">
        <f>IF($B17="","",VLOOKUP($B17,Lager,3))</f>
      </c>
      <c r="F17" s="8"/>
      <c r="G17" s="8"/>
      <c r="H17" s="8"/>
    </row>
    <row r="18" spans="1:8" ht="15.75">
      <c r="A18" s="80">
        <f t="shared" si="0"/>
      </c>
      <c r="B18" s="23"/>
      <c r="C18" s="77"/>
      <c r="D18" s="149">
        <f>IF($B18="","",VLOOKUP($B18,Lager,2))</f>
      </c>
      <c r="E18" s="81">
        <f>IF($B18="","",VLOOKUP($B18,Lager,3))</f>
      </c>
      <c r="F18" s="8"/>
      <c r="G18" s="8"/>
      <c r="H18" s="8"/>
    </row>
    <row r="19" spans="1:8" ht="15.75">
      <c r="A19" s="80">
        <f t="shared" si="0"/>
      </c>
      <c r="B19" s="23"/>
      <c r="C19" s="77"/>
      <c r="D19" s="149">
        <f>IF($B19="","",VLOOKUP($B19,Lager,2))</f>
      </c>
      <c r="E19" s="81">
        <f>IF($B19="","",VLOOKUP($B19,Lager,3))</f>
      </c>
      <c r="F19" s="8"/>
      <c r="G19" s="8"/>
      <c r="H19" s="8"/>
    </row>
    <row r="20" spans="1:8" ht="15.75">
      <c r="A20" s="80">
        <f t="shared" si="0"/>
      </c>
      <c r="B20" s="23"/>
      <c r="C20" s="77"/>
      <c r="D20" s="149">
        <f>IF($B20="","",VLOOKUP($B20,Lager,2))</f>
      </c>
      <c r="E20" s="81">
        <f>IF($B20="","",VLOOKUP($B20,Lager,3))</f>
      </c>
      <c r="F20" s="8"/>
      <c r="G20" s="8"/>
      <c r="H20" s="8"/>
    </row>
    <row r="21" spans="1:8" ht="15.75">
      <c r="A21" s="80">
        <f t="shared" si="0"/>
      </c>
      <c r="B21" s="23"/>
      <c r="C21" s="77"/>
      <c r="D21" s="149">
        <f>IF($B21="","",VLOOKUP($B21,Lager,2))</f>
      </c>
      <c r="E21" s="81">
        <f>IF($B21="","",VLOOKUP($B21,Lager,3))</f>
      </c>
      <c r="F21" s="8"/>
      <c r="G21" s="8"/>
      <c r="H21" s="8"/>
    </row>
    <row r="22" spans="1:8" ht="15.75">
      <c r="A22" s="80">
        <f t="shared" si="0"/>
      </c>
      <c r="B22" s="23"/>
      <c r="C22" s="77"/>
      <c r="D22" s="149">
        <f>IF($B22="","",VLOOKUP($B22,Lager,2))</f>
      </c>
      <c r="E22" s="81">
        <f>IF($B22="","",VLOOKUP($B22,Lager,3))</f>
      </c>
      <c r="F22" s="8"/>
      <c r="G22" s="8"/>
      <c r="H22" s="8"/>
    </row>
    <row r="23" spans="1:8" ht="15.75">
      <c r="A23" s="80">
        <f t="shared" si="0"/>
      </c>
      <c r="B23" s="23"/>
      <c r="C23" s="77"/>
      <c r="D23" s="149">
        <f>IF($B23="","",VLOOKUP($B23,Lager,2))</f>
      </c>
      <c r="E23" s="81">
        <f>IF($B23="","",VLOOKUP($B23,Lager,3))</f>
      </c>
      <c r="F23" s="8"/>
      <c r="G23" s="8"/>
      <c r="H23" s="8"/>
    </row>
    <row r="24" spans="1:8" ht="16.5" thickBot="1">
      <c r="A24" s="154">
        <f t="shared" si="0"/>
      </c>
      <c r="B24" s="142"/>
      <c r="C24" s="78"/>
      <c r="D24" s="150">
        <f>IF($B24="","",VLOOKUP($B24,Lager,2))</f>
      </c>
      <c r="E24" s="151">
        <f>IF($B24="","",VLOOKUP($B24,Lager,3))</f>
      </c>
      <c r="F24" s="8"/>
      <c r="G24" s="8"/>
      <c r="H24" s="8"/>
    </row>
    <row r="25" spans="1:8" ht="12.75">
      <c r="A25" s="8"/>
      <c r="B25" s="8"/>
      <c r="C25" s="8"/>
      <c r="D25" s="8"/>
      <c r="E25" s="8"/>
      <c r="F25" s="8"/>
      <c r="G25" s="8"/>
      <c r="H25" s="8"/>
    </row>
    <row r="26" spans="1:8" ht="12.75">
      <c r="A26" s="8"/>
      <c r="B26" s="8"/>
      <c r="C26" s="8"/>
      <c r="D26" s="8"/>
      <c r="E26" s="8"/>
      <c r="F26" s="8"/>
      <c r="G26" s="8"/>
      <c r="H26" s="8"/>
    </row>
    <row r="27" spans="1:8" ht="12.75">
      <c r="A27" s="8"/>
      <c r="B27" s="8"/>
      <c r="C27" s="8"/>
      <c r="D27" s="8"/>
      <c r="E27" s="8"/>
      <c r="F27" s="8"/>
      <c r="G27" s="8"/>
      <c r="H27" s="8"/>
    </row>
    <row r="28" spans="1:8" ht="12.75">
      <c r="A28" s="8"/>
      <c r="B28" s="8"/>
      <c r="C28" s="8"/>
      <c r="D28" s="8"/>
      <c r="E28" s="8"/>
      <c r="F28" s="8"/>
      <c r="G28" s="8"/>
      <c r="H28" s="8"/>
    </row>
  </sheetData>
  <dataValidations count="2">
    <dataValidation type="list" allowBlank="1" showInputMessage="1" showErrorMessage="1" sqref="B3">
      <formula1>LNR</formula1>
    </dataValidation>
    <dataValidation type="list" allowBlank="1" showInputMessage="1" showErrorMessage="1" sqref="B7:B24">
      <formula1>ANR</formula1>
    </dataValidation>
  </dataValidation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/>
  <dimension ref="A1:I68"/>
  <sheetViews>
    <sheetView workbookViewId="0" topLeftCell="A1">
      <selection activeCell="B43" sqref="B43"/>
    </sheetView>
  </sheetViews>
  <sheetFormatPr defaultColWidth="11.421875" defaultRowHeight="12.75"/>
  <cols>
    <col min="1" max="1" width="19.57421875" style="0" bestFit="1" customWidth="1"/>
    <col min="2" max="2" width="14.28125" style="0" bestFit="1" customWidth="1"/>
    <col min="3" max="3" width="15.57421875" style="0" customWidth="1"/>
    <col min="5" max="5" width="18.28125" style="0" bestFit="1" customWidth="1"/>
    <col min="6" max="6" width="17.00390625" style="0" bestFit="1" customWidth="1"/>
  </cols>
  <sheetData>
    <row r="1" spans="1:9" ht="45" thickBot="1">
      <c r="A1" s="28" t="s">
        <v>0</v>
      </c>
      <c r="B1" s="29"/>
      <c r="C1" s="30"/>
      <c r="D1" s="29"/>
      <c r="E1" s="29"/>
      <c r="F1" s="31"/>
      <c r="G1" s="2"/>
      <c r="H1" s="2"/>
      <c r="I1" s="2"/>
    </row>
    <row r="2" spans="1:9" ht="12.75">
      <c r="A2" s="32" t="s">
        <v>1</v>
      </c>
      <c r="B2" s="33" t="s">
        <v>2</v>
      </c>
      <c r="C2" s="34"/>
      <c r="D2" s="34"/>
      <c r="E2" s="35" t="s">
        <v>303</v>
      </c>
      <c r="F2" s="102">
        <f ca="1">TODAY()</f>
        <v>37194</v>
      </c>
      <c r="G2" s="2"/>
      <c r="H2" s="2"/>
      <c r="I2" s="2"/>
    </row>
    <row r="3" spans="1:9" ht="12.75">
      <c r="A3" s="36"/>
      <c r="B3" s="34"/>
      <c r="C3" s="34"/>
      <c r="D3" s="34"/>
      <c r="E3" s="34"/>
      <c r="F3" s="37"/>
      <c r="G3" s="2"/>
      <c r="H3" s="2"/>
      <c r="I3" s="2"/>
    </row>
    <row r="4" spans="1:9" ht="12.75">
      <c r="A4" s="36"/>
      <c r="B4" s="34"/>
      <c r="C4" s="34"/>
      <c r="D4" s="34"/>
      <c r="E4" s="34"/>
      <c r="F4" s="37"/>
      <c r="G4" s="2"/>
      <c r="H4" s="2"/>
      <c r="I4" s="2"/>
    </row>
    <row r="5" spans="1:9" ht="12.75">
      <c r="A5" s="36"/>
      <c r="B5" s="34"/>
      <c r="C5" s="34"/>
      <c r="D5" s="34"/>
      <c r="E5" s="34"/>
      <c r="F5" s="37"/>
      <c r="G5" s="2"/>
      <c r="H5" s="2"/>
      <c r="I5" s="2"/>
    </row>
    <row r="6" spans="1:9" ht="12.75">
      <c r="A6" s="36"/>
      <c r="B6" s="34"/>
      <c r="C6" s="34"/>
      <c r="D6" s="34"/>
      <c r="E6" s="34"/>
      <c r="F6" s="37"/>
      <c r="G6" s="2"/>
      <c r="H6" s="2"/>
      <c r="I6" s="2"/>
    </row>
    <row r="7" spans="1:9" ht="12.75">
      <c r="A7" s="101" t="s">
        <v>325</v>
      </c>
      <c r="B7" s="100">
        <f>IF(Bestelldaten!B3="","",Bestelldaten!B3)</f>
      </c>
      <c r="C7" s="34"/>
      <c r="D7" s="34"/>
      <c r="E7" s="34"/>
      <c r="F7" s="37"/>
      <c r="G7" s="2"/>
      <c r="H7" s="2"/>
      <c r="I7" s="2"/>
    </row>
    <row r="8" spans="1:9" ht="12.75">
      <c r="A8" s="36"/>
      <c r="B8" s="34"/>
      <c r="C8" s="34"/>
      <c r="D8" s="34"/>
      <c r="E8" s="34"/>
      <c r="F8" s="37"/>
      <c r="G8" s="2"/>
      <c r="H8" s="2"/>
      <c r="I8" s="2"/>
    </row>
    <row r="9" spans="1:9" ht="12.75">
      <c r="A9" s="36">
        <f>IF($B$7="","",VLOOKUP($B$7,Lieferanten,2))</f>
      </c>
      <c r="B9" s="34"/>
      <c r="C9" s="34"/>
      <c r="D9" s="34"/>
      <c r="E9" s="34"/>
      <c r="F9" s="37"/>
      <c r="G9" s="2"/>
      <c r="H9" s="2"/>
      <c r="I9" s="2"/>
    </row>
    <row r="10" spans="1:9" ht="12.75">
      <c r="A10" s="36">
        <f>IF($B$7="","",VLOOKUP($B$7,Lieferanten,3))</f>
      </c>
      <c r="B10" s="34"/>
      <c r="C10" s="34"/>
      <c r="D10" s="34"/>
      <c r="E10" s="34"/>
      <c r="F10" s="37"/>
      <c r="G10" s="2"/>
      <c r="H10" s="2"/>
      <c r="I10" s="2"/>
    </row>
    <row r="11" spans="1:9" ht="12.75">
      <c r="A11" s="36"/>
      <c r="B11" s="34"/>
      <c r="C11" s="34"/>
      <c r="D11" s="34"/>
      <c r="E11" s="34"/>
      <c r="F11" s="37"/>
      <c r="G11" s="2"/>
      <c r="H11" s="2"/>
      <c r="I11" s="2"/>
    </row>
    <row r="12" spans="1:9" ht="12.75">
      <c r="A12" s="155">
        <f>IF($B$7="","",VLOOKUP($B$7,Lieferanten,4)&amp;" "&amp;VLOOKUP(B7,Lieferanten,5))</f>
      </c>
      <c r="B12" s="38"/>
      <c r="C12" s="34"/>
      <c r="D12" s="34"/>
      <c r="E12" s="34"/>
      <c r="F12" s="37"/>
      <c r="G12" s="2"/>
      <c r="H12" s="2"/>
      <c r="I12" s="2"/>
    </row>
    <row r="13" spans="1:9" ht="12.75">
      <c r="A13" s="36"/>
      <c r="B13" s="82"/>
      <c r="C13" s="34"/>
      <c r="D13" s="34"/>
      <c r="E13" s="34"/>
      <c r="F13" s="37"/>
      <c r="G13" s="2"/>
      <c r="H13" s="2"/>
      <c r="I13" s="2"/>
    </row>
    <row r="14" spans="1:9" ht="12.75">
      <c r="A14" s="126"/>
      <c r="B14" s="1"/>
      <c r="C14" s="34"/>
      <c r="D14" s="34"/>
      <c r="E14" s="34"/>
      <c r="F14" s="37"/>
      <c r="G14" s="2"/>
      <c r="H14" s="2"/>
      <c r="I14" s="2"/>
    </row>
    <row r="15" spans="1:9" ht="12.75">
      <c r="A15" s="36"/>
      <c r="B15" s="34"/>
      <c r="C15" s="34"/>
      <c r="D15" s="34"/>
      <c r="E15" s="34"/>
      <c r="F15" s="37"/>
      <c r="G15" s="2"/>
      <c r="H15" s="2"/>
      <c r="I15" s="2"/>
    </row>
    <row r="16" spans="1:9" ht="12.75">
      <c r="A16" s="36"/>
      <c r="B16" s="34"/>
      <c r="C16" s="34"/>
      <c r="D16" s="34"/>
      <c r="E16" s="34"/>
      <c r="F16" s="37"/>
      <c r="G16" s="2"/>
      <c r="H16" s="2"/>
      <c r="I16" s="2"/>
    </row>
    <row r="17" spans="1:9" ht="12.75">
      <c r="A17" s="36">
        <f>IF(B7="","","Sehr geehrte(r) "&amp;VLOOKUP(B7,Lieferanten!A5:K11,8))</f>
      </c>
      <c r="B17" s="34"/>
      <c r="C17" s="34"/>
      <c r="D17" s="34"/>
      <c r="E17" s="34"/>
      <c r="F17" s="37"/>
      <c r="G17" s="2"/>
      <c r="H17" s="2"/>
      <c r="I17" s="2"/>
    </row>
    <row r="18" spans="1:9" ht="12.75">
      <c r="A18" s="36"/>
      <c r="B18" s="34"/>
      <c r="C18" s="34"/>
      <c r="D18" s="34"/>
      <c r="E18" s="34"/>
      <c r="F18" s="37"/>
      <c r="G18" s="2"/>
      <c r="H18" s="2"/>
      <c r="I18" s="2"/>
    </row>
    <row r="19" spans="1:9" ht="12.75">
      <c r="A19" s="36" t="s">
        <v>307</v>
      </c>
      <c r="B19" s="34"/>
      <c r="C19" s="34"/>
      <c r="D19" s="34"/>
      <c r="E19" s="34"/>
      <c r="F19" s="37"/>
      <c r="G19" s="2"/>
      <c r="H19" s="2"/>
      <c r="I19" s="2"/>
    </row>
    <row r="20" spans="1:9" ht="12.75">
      <c r="A20" s="36"/>
      <c r="B20" s="34"/>
      <c r="C20" s="34"/>
      <c r="D20" s="34"/>
      <c r="E20" s="34"/>
      <c r="F20" s="37"/>
      <c r="G20" s="2"/>
      <c r="H20" s="2"/>
      <c r="I20" s="2"/>
    </row>
    <row r="21" spans="1:9" ht="12.75">
      <c r="A21" s="42" t="s">
        <v>8</v>
      </c>
      <c r="B21" s="43" t="s">
        <v>9</v>
      </c>
      <c r="C21" s="43" t="s">
        <v>10</v>
      </c>
      <c r="D21" s="43" t="s">
        <v>11</v>
      </c>
      <c r="E21" s="43" t="s">
        <v>12</v>
      </c>
      <c r="F21" s="44" t="s">
        <v>13</v>
      </c>
      <c r="G21" s="2"/>
      <c r="H21" s="2"/>
      <c r="I21" s="2"/>
    </row>
    <row r="22" spans="1:9" ht="13.5" thickBot="1">
      <c r="A22" s="42" t="s">
        <v>14</v>
      </c>
      <c r="B22" s="43" t="s">
        <v>15</v>
      </c>
      <c r="C22" s="43" t="s">
        <v>16</v>
      </c>
      <c r="D22" s="43" t="s">
        <v>17</v>
      </c>
      <c r="E22" s="43" t="s">
        <v>18</v>
      </c>
      <c r="F22" s="44" t="s">
        <v>19</v>
      </c>
      <c r="G22" s="2"/>
      <c r="H22" s="2"/>
      <c r="I22" s="2"/>
    </row>
    <row r="23" spans="1:9" ht="12.75">
      <c r="A23" s="45">
        <f>IF(Bestelldaten!B7="","",Bestelldaten!B7)</f>
      </c>
      <c r="B23" s="46">
        <f>IF(Bestelldaten!C7="","",Bestelldaten!C7)</f>
      </c>
      <c r="C23" s="46">
        <f>IF(Bestelldaten!D7="","",Bestelldaten!D7)</f>
      </c>
      <c r="D23" s="46">
        <f>IF(Bestelldaten!E7="","",Bestelldaten!E7)</f>
      </c>
      <c r="E23" s="156">
        <f>IF(A23="","",VLOOKUP(A23,Lager,7))</f>
      </c>
      <c r="F23" s="47">
        <f>IF(A23="","",B23*E23)</f>
      </c>
      <c r="G23" s="2"/>
      <c r="H23" s="2"/>
      <c r="I23" s="2"/>
    </row>
    <row r="24" spans="1:9" ht="12.75">
      <c r="A24" s="48">
        <f>IF(Bestelldaten!B8="","",Bestelldaten!B8)</f>
      </c>
      <c r="B24" s="49">
        <f>IF(Bestelldaten!C8="","",Bestelldaten!C8)</f>
      </c>
      <c r="C24" s="49">
        <f>IF(Bestelldaten!D8="","",Bestelldaten!D8)</f>
      </c>
      <c r="D24" s="49">
        <f>IF(Bestelldaten!E8="","",Bestelldaten!E8)</f>
      </c>
      <c r="E24" s="157">
        <f>IF(A24="","",VLOOKUP(A24,Lager,7))</f>
      </c>
      <c r="F24" s="50">
        <f aca="true" t="shared" si="0" ref="F24:F40">IF(A24="","",B24*E24)</f>
      </c>
      <c r="G24" s="2"/>
      <c r="H24" s="2"/>
      <c r="I24" s="2"/>
    </row>
    <row r="25" spans="1:9" ht="12.75">
      <c r="A25" s="48">
        <f>IF(Bestelldaten!B9="","",Bestelldaten!B9)</f>
      </c>
      <c r="B25" s="49">
        <f>IF(Bestelldaten!C9="","",Bestelldaten!C9)</f>
      </c>
      <c r="C25" s="49">
        <f>IF(Bestelldaten!D9="","",Bestelldaten!D9)</f>
      </c>
      <c r="D25" s="49">
        <f>IF(Bestelldaten!E9="","",Bestelldaten!E9)</f>
      </c>
      <c r="E25" s="157">
        <f>IF(A25="","",VLOOKUP(A25,Lager,7))</f>
      </c>
      <c r="F25" s="50">
        <f t="shared" si="0"/>
      </c>
      <c r="G25" s="2"/>
      <c r="H25" s="2"/>
      <c r="I25" s="2"/>
    </row>
    <row r="26" spans="1:9" ht="12.75">
      <c r="A26" s="48">
        <f>IF(Bestelldaten!B10="","",Bestelldaten!B10)</f>
      </c>
      <c r="B26" s="49">
        <f>IF(Bestelldaten!C10="","",Bestelldaten!C10)</f>
      </c>
      <c r="C26" s="49">
        <f>IF(Bestelldaten!D10="","",Bestelldaten!D10)</f>
      </c>
      <c r="D26" s="49">
        <f>IF(Bestelldaten!E10="","",Bestelldaten!E10)</f>
      </c>
      <c r="E26" s="157">
        <f>IF(A26="","",VLOOKUP(A26,Lager,7))</f>
      </c>
      <c r="F26" s="50">
        <f t="shared" si="0"/>
      </c>
      <c r="G26" s="2"/>
      <c r="H26" s="2"/>
      <c r="I26" s="2"/>
    </row>
    <row r="27" spans="1:9" ht="12.75">
      <c r="A27" s="48">
        <f>IF(Bestelldaten!B11="","",Bestelldaten!B11)</f>
      </c>
      <c r="B27" s="49">
        <f>IF(Bestelldaten!C11="","",Bestelldaten!C11)</f>
      </c>
      <c r="C27" s="49">
        <f>IF(Bestelldaten!D11="","",Bestelldaten!D11)</f>
      </c>
      <c r="D27" s="49">
        <f>IF(Bestelldaten!E11="","",Bestelldaten!E11)</f>
      </c>
      <c r="E27" s="157">
        <f>IF(A27="","",VLOOKUP(A27,Lager,7))</f>
      </c>
      <c r="F27" s="50">
        <f t="shared" si="0"/>
      </c>
      <c r="G27" s="2"/>
      <c r="H27" s="2"/>
      <c r="I27" s="2"/>
    </row>
    <row r="28" spans="1:9" ht="12.75">
      <c r="A28" s="48">
        <f>IF(Bestelldaten!B12="","",Bestelldaten!B12)</f>
      </c>
      <c r="B28" s="49">
        <f>IF(Bestelldaten!C12="","",Bestelldaten!C12)</f>
      </c>
      <c r="C28" s="49">
        <f>IF(Bestelldaten!D12="","",Bestelldaten!D12)</f>
      </c>
      <c r="D28" s="49">
        <f>IF(Bestelldaten!E12="","",Bestelldaten!E12)</f>
      </c>
      <c r="E28" s="157">
        <f>IF(A28="","",VLOOKUP(A28,Lager,7))</f>
      </c>
      <c r="F28" s="50">
        <f t="shared" si="0"/>
      </c>
      <c r="G28" s="2"/>
      <c r="H28" s="2"/>
      <c r="I28" s="2"/>
    </row>
    <row r="29" spans="1:9" ht="12.75">
      <c r="A29" s="48">
        <f>IF(Bestelldaten!B13="","",Bestelldaten!B13)</f>
      </c>
      <c r="B29" s="49">
        <f>IF(Bestelldaten!C13="","",Bestelldaten!C13)</f>
      </c>
      <c r="C29" s="49">
        <f>IF(Bestelldaten!D13="","",Bestelldaten!D13)</f>
      </c>
      <c r="D29" s="49">
        <f>IF(Bestelldaten!E13="","",Bestelldaten!E13)</f>
      </c>
      <c r="E29" s="157">
        <f>IF(A29="","",VLOOKUP(A29,Lager,7))</f>
      </c>
      <c r="F29" s="50">
        <f t="shared" si="0"/>
      </c>
      <c r="G29" s="2"/>
      <c r="H29" s="2"/>
      <c r="I29" s="2"/>
    </row>
    <row r="30" spans="1:9" ht="12.75">
      <c r="A30" s="48">
        <f>IF(Bestelldaten!B14="","",Bestelldaten!B14)</f>
      </c>
      <c r="B30" s="49">
        <f>IF(Bestelldaten!C14="","",Bestelldaten!C14)</f>
      </c>
      <c r="C30" s="49">
        <f>IF(Bestelldaten!D14="","",Bestelldaten!D14)</f>
      </c>
      <c r="D30" s="49">
        <f>IF(Bestelldaten!E14="","",Bestelldaten!E14)</f>
      </c>
      <c r="E30" s="157">
        <f>IF(A30="","",VLOOKUP(A30,Lager,7))</f>
      </c>
      <c r="F30" s="50">
        <f t="shared" si="0"/>
      </c>
      <c r="G30" s="2"/>
      <c r="H30" s="2"/>
      <c r="I30" s="2"/>
    </row>
    <row r="31" spans="1:9" ht="12.75">
      <c r="A31" s="48">
        <f>IF(Bestelldaten!B15="","",Bestelldaten!B15)</f>
      </c>
      <c r="B31" s="49">
        <f>IF(Bestelldaten!C15="","",Bestelldaten!C15)</f>
      </c>
      <c r="C31" s="49">
        <f>IF(Bestelldaten!D15="","",Bestelldaten!D15)</f>
      </c>
      <c r="D31" s="49">
        <f>IF(Bestelldaten!E15="","",Bestelldaten!E15)</f>
      </c>
      <c r="E31" s="157">
        <f>IF(A31="","",VLOOKUP(A31,Lager,7))</f>
      </c>
      <c r="F31" s="50">
        <f t="shared" si="0"/>
      </c>
      <c r="G31" s="2"/>
      <c r="H31" s="2"/>
      <c r="I31" s="2"/>
    </row>
    <row r="32" spans="1:9" ht="12.75">
      <c r="A32" s="48">
        <f>IF(Bestelldaten!B16="","",Bestelldaten!B16)</f>
      </c>
      <c r="B32" s="49">
        <f>IF(Bestelldaten!C16="","",Bestelldaten!C16)</f>
      </c>
      <c r="C32" s="49">
        <f>IF(Bestelldaten!D16="","",Bestelldaten!D16)</f>
      </c>
      <c r="D32" s="49">
        <f>IF(Bestelldaten!E16="","",Bestelldaten!E16)</f>
      </c>
      <c r="E32" s="157">
        <f>IF(A32="","",VLOOKUP(A32,Lager,7))</f>
      </c>
      <c r="F32" s="50">
        <f t="shared" si="0"/>
      </c>
      <c r="G32" s="2"/>
      <c r="H32" s="2"/>
      <c r="I32" s="2"/>
    </row>
    <row r="33" spans="1:9" ht="12.75">
      <c r="A33" s="48">
        <f>IF(Bestelldaten!B17="","",Bestelldaten!B17)</f>
      </c>
      <c r="B33" s="49">
        <f>IF(Bestelldaten!C17="","",Bestelldaten!C17)</f>
      </c>
      <c r="C33" s="49">
        <f>IF(Bestelldaten!D17="","",Bestelldaten!D17)</f>
      </c>
      <c r="D33" s="49">
        <f>IF(Bestelldaten!E17="","",Bestelldaten!E17)</f>
      </c>
      <c r="E33" s="157">
        <f>IF(A33="","",VLOOKUP(A33,Lager,7))</f>
      </c>
      <c r="F33" s="50">
        <f t="shared" si="0"/>
      </c>
      <c r="G33" s="2"/>
      <c r="H33" s="2"/>
      <c r="I33" s="2"/>
    </row>
    <row r="34" spans="1:9" ht="12.75">
      <c r="A34" s="48">
        <f>IF(Bestelldaten!B18="","",Bestelldaten!B18)</f>
      </c>
      <c r="B34" s="49">
        <f>IF(Bestelldaten!C18="","",Bestelldaten!C18)</f>
      </c>
      <c r="C34" s="49">
        <f>IF(Bestelldaten!D18="","",Bestelldaten!D18)</f>
      </c>
      <c r="D34" s="49">
        <f>IF(Bestelldaten!E18="","",Bestelldaten!E18)</f>
      </c>
      <c r="E34" s="157">
        <f>IF(A34="","",VLOOKUP(A34,Lager,7))</f>
      </c>
      <c r="F34" s="50">
        <f t="shared" si="0"/>
      </c>
      <c r="G34" s="2"/>
      <c r="H34" s="2"/>
      <c r="I34" s="2"/>
    </row>
    <row r="35" spans="1:9" ht="12.75">
      <c r="A35" s="48">
        <f>IF(Bestelldaten!B19="","",Bestelldaten!B19)</f>
      </c>
      <c r="B35" s="49">
        <f>IF(Bestelldaten!C19="","",Bestelldaten!C19)</f>
      </c>
      <c r="C35" s="49">
        <f>IF(Bestelldaten!D19="","",Bestelldaten!D19)</f>
      </c>
      <c r="D35" s="49">
        <f>IF(Bestelldaten!E19="","",Bestelldaten!E19)</f>
      </c>
      <c r="E35" s="157">
        <f>IF(A35="","",VLOOKUP(A35,Lager,7))</f>
      </c>
      <c r="F35" s="50">
        <f t="shared" si="0"/>
      </c>
      <c r="G35" s="2"/>
      <c r="H35" s="2"/>
      <c r="I35" s="2"/>
    </row>
    <row r="36" spans="1:9" ht="12.75">
      <c r="A36" s="48">
        <f>IF(Bestelldaten!B20="","",Bestelldaten!B20)</f>
      </c>
      <c r="B36" s="49">
        <f>IF(Bestelldaten!C20="","",Bestelldaten!C20)</f>
      </c>
      <c r="C36" s="49">
        <f>IF(Bestelldaten!D20="","",Bestelldaten!D20)</f>
      </c>
      <c r="D36" s="49">
        <f>IF(Bestelldaten!E20="","",Bestelldaten!E20)</f>
      </c>
      <c r="E36" s="157">
        <f>IF(A36="","",VLOOKUP(A36,Lager,7))</f>
      </c>
      <c r="F36" s="50">
        <f t="shared" si="0"/>
      </c>
      <c r="G36" s="2"/>
      <c r="H36" s="2"/>
      <c r="I36" s="2"/>
    </row>
    <row r="37" spans="1:9" ht="12.75">
      <c r="A37" s="48">
        <f>IF(Bestelldaten!B21="","",Bestelldaten!B21)</f>
      </c>
      <c r="B37" s="49">
        <f>IF(Bestelldaten!C21="","",Bestelldaten!C21)</f>
      </c>
      <c r="C37" s="49">
        <f>IF(Bestelldaten!D21="","",Bestelldaten!D21)</f>
      </c>
      <c r="D37" s="49">
        <f>IF(Bestelldaten!E21="","",Bestelldaten!E21)</f>
      </c>
      <c r="E37" s="157">
        <f>IF(A37="","",VLOOKUP(A37,Lager,7))</f>
      </c>
      <c r="F37" s="50">
        <f t="shared" si="0"/>
      </c>
      <c r="G37" s="2"/>
      <c r="H37" s="2"/>
      <c r="I37" s="2"/>
    </row>
    <row r="38" spans="1:9" ht="12.75">
      <c r="A38" s="48">
        <f>IF(Bestelldaten!B22="","",Bestelldaten!B22)</f>
      </c>
      <c r="B38" s="49">
        <f>IF(Bestelldaten!C22="","",Bestelldaten!C22)</f>
      </c>
      <c r="C38" s="49">
        <f>IF(Bestelldaten!D22="","",Bestelldaten!D22)</f>
      </c>
      <c r="D38" s="49">
        <f>IF(Bestelldaten!E22="","",Bestelldaten!E22)</f>
      </c>
      <c r="E38" s="157">
        <f>IF(A38="","",VLOOKUP(A38,Lager,7))</f>
      </c>
      <c r="F38" s="50">
        <f t="shared" si="0"/>
      </c>
      <c r="G38" s="2"/>
      <c r="H38" s="2"/>
      <c r="I38" s="2"/>
    </row>
    <row r="39" spans="1:9" ht="12.75">
      <c r="A39" s="48">
        <f>IF(Bestelldaten!B23="","",Bestelldaten!B23)</f>
      </c>
      <c r="B39" s="49">
        <f>IF(Bestelldaten!C23="","",Bestelldaten!C23)</f>
      </c>
      <c r="C39" s="49">
        <f>IF(Bestelldaten!D23="","",Bestelldaten!D23)</f>
      </c>
      <c r="D39" s="49">
        <f>IF(Bestelldaten!E23="","",Bestelldaten!E23)</f>
      </c>
      <c r="E39" s="157">
        <f>IF(A39="","",VLOOKUP(A39,Lager,7))</f>
      </c>
      <c r="F39" s="50">
        <f t="shared" si="0"/>
      </c>
      <c r="G39" s="2"/>
      <c r="H39" s="2"/>
      <c r="I39" s="2"/>
    </row>
    <row r="40" spans="1:9" ht="13.5" thickBot="1">
      <c r="A40" s="51">
        <f>IF(Bestelldaten!B24="","",Bestelldaten!B24)</f>
      </c>
      <c r="B40" s="52">
        <f>IF(Bestelldaten!C24="","",Bestelldaten!C24)</f>
      </c>
      <c r="C40" s="52">
        <f>IF(Bestelldaten!D24="","",Bestelldaten!D24)</f>
      </c>
      <c r="D40" s="52">
        <f>IF(Bestelldaten!E24="","",Bestelldaten!E24)</f>
      </c>
      <c r="E40" s="158">
        <f>IF(A40="","",VLOOKUP(A40,Lager,7))</f>
      </c>
      <c r="F40" s="53">
        <f t="shared" si="0"/>
      </c>
      <c r="G40" s="2"/>
      <c r="H40" s="2"/>
      <c r="I40" s="2"/>
    </row>
    <row r="41" spans="1:9" ht="17.25">
      <c r="A41" s="54" t="s">
        <v>20</v>
      </c>
      <c r="B41" s="55" t="s">
        <v>21</v>
      </c>
      <c r="C41" s="56" t="s">
        <v>22</v>
      </c>
      <c r="D41" s="57" t="s">
        <v>23</v>
      </c>
      <c r="E41" s="55" t="s">
        <v>24</v>
      </c>
      <c r="F41" s="58" t="s">
        <v>25</v>
      </c>
      <c r="G41" s="2"/>
      <c r="H41" s="2"/>
      <c r="I41" s="2"/>
    </row>
    <row r="42" spans="1:9" ht="15.75">
      <c r="A42" s="59"/>
      <c r="B42" s="60"/>
      <c r="C42" s="61"/>
      <c r="D42" s="62"/>
      <c r="E42" s="63"/>
      <c r="F42" s="64"/>
      <c r="G42" s="2"/>
      <c r="H42" s="2"/>
      <c r="I42" s="2"/>
    </row>
    <row r="43" spans="1:9" ht="12.75">
      <c r="A43" s="130">
        <f>SUM(F23:F40)</f>
        <v>0</v>
      </c>
      <c r="B43" s="131" t="e">
        <f>VLOOKUP(B7,Lieferanten,11)</f>
        <v>#N/A</v>
      </c>
      <c r="C43" s="132" t="e">
        <f>A43*B43</f>
        <v>#N/A</v>
      </c>
      <c r="D43" s="159">
        <v>0.16</v>
      </c>
      <c r="E43" s="61" t="e">
        <f>(A43-C43)*D43</f>
        <v>#N/A</v>
      </c>
      <c r="F43" s="133" t="e">
        <f>A43-C43+E43</f>
        <v>#N/A</v>
      </c>
      <c r="G43" s="2"/>
      <c r="H43" s="2"/>
      <c r="I43" s="2"/>
    </row>
    <row r="44" spans="1:9" ht="12.75">
      <c r="A44" s="36"/>
      <c r="B44" s="34"/>
      <c r="C44" s="34"/>
      <c r="D44" s="34"/>
      <c r="E44" s="34"/>
      <c r="F44" s="37"/>
      <c r="G44" s="2"/>
      <c r="H44" s="2"/>
      <c r="I44" s="2"/>
    </row>
    <row r="45" spans="1:9" ht="12.75">
      <c r="A45" s="36" t="s">
        <v>308</v>
      </c>
      <c r="B45" s="34"/>
      <c r="C45" s="34"/>
      <c r="D45" s="34"/>
      <c r="E45" s="34"/>
      <c r="F45" s="37"/>
      <c r="G45" s="2"/>
      <c r="H45" s="2"/>
      <c r="I45" s="2"/>
    </row>
    <row r="46" spans="1:9" ht="12.75">
      <c r="A46" s="36"/>
      <c r="B46" s="34"/>
      <c r="C46" s="34"/>
      <c r="D46" s="34"/>
      <c r="E46" s="34"/>
      <c r="F46" s="37"/>
      <c r="G46" s="2"/>
      <c r="H46" s="2"/>
      <c r="I46" s="2"/>
    </row>
    <row r="47" spans="1:9" ht="12.75">
      <c r="A47" s="36" t="s">
        <v>309</v>
      </c>
      <c r="B47" s="34"/>
      <c r="C47" s="34"/>
      <c r="D47" s="34"/>
      <c r="E47" s="34"/>
      <c r="F47" s="37"/>
      <c r="G47" s="2"/>
      <c r="H47" s="2"/>
      <c r="I47" s="2"/>
    </row>
    <row r="48" spans="1:9" ht="12.75">
      <c r="A48" s="36"/>
      <c r="B48" s="34"/>
      <c r="C48" s="34"/>
      <c r="D48" s="34"/>
      <c r="E48" s="34"/>
      <c r="F48" s="37"/>
      <c r="G48" s="2"/>
      <c r="H48" s="2"/>
      <c r="I48" s="2"/>
    </row>
    <row r="49" spans="1:9" ht="12.75">
      <c r="A49" s="36"/>
      <c r="B49" s="34"/>
      <c r="C49" s="34"/>
      <c r="D49" s="34"/>
      <c r="E49" s="34"/>
      <c r="F49" s="37"/>
      <c r="G49" s="2"/>
      <c r="H49" s="2"/>
      <c r="I49" s="2"/>
    </row>
    <row r="50" spans="1:9" ht="12.75">
      <c r="A50" s="36"/>
      <c r="B50" s="34"/>
      <c r="C50" s="34"/>
      <c r="D50" s="34"/>
      <c r="E50" s="34"/>
      <c r="F50" s="37"/>
      <c r="G50" s="2"/>
      <c r="H50" s="2"/>
      <c r="I50" s="2"/>
    </row>
    <row r="51" spans="1:9" ht="16.5">
      <c r="A51" s="83" t="s">
        <v>326</v>
      </c>
      <c r="B51" s="34"/>
      <c r="C51" s="34"/>
      <c r="D51" s="34"/>
      <c r="E51" s="34"/>
      <c r="F51" s="37"/>
      <c r="G51" s="2"/>
      <c r="H51" s="2"/>
      <c r="I51" s="2"/>
    </row>
    <row r="52" spans="1:9" ht="12.75">
      <c r="A52" s="36" t="s">
        <v>310</v>
      </c>
      <c r="B52" s="34"/>
      <c r="C52" s="34"/>
      <c r="D52" s="34"/>
      <c r="E52" s="34"/>
      <c r="F52" s="37"/>
      <c r="G52" s="2"/>
      <c r="H52" s="2"/>
      <c r="I52" s="2"/>
    </row>
    <row r="53" spans="1:9" ht="12.75">
      <c r="A53" s="36"/>
      <c r="B53" s="34"/>
      <c r="C53" s="34"/>
      <c r="D53" s="34"/>
      <c r="E53" s="34"/>
      <c r="F53" s="37"/>
      <c r="G53" s="2"/>
      <c r="H53" s="2"/>
      <c r="I53" s="2"/>
    </row>
    <row r="54" spans="1:9" ht="12.75">
      <c r="A54" s="84" t="s">
        <v>26</v>
      </c>
      <c r="B54" s="85" t="s">
        <v>27</v>
      </c>
      <c r="C54" s="86" t="s">
        <v>28</v>
      </c>
      <c r="D54" s="86" t="s">
        <v>29</v>
      </c>
      <c r="E54" s="87" t="s">
        <v>30</v>
      </c>
      <c r="F54" s="88"/>
      <c r="G54" s="2"/>
      <c r="H54" s="2"/>
      <c r="I54" s="2"/>
    </row>
    <row r="55" spans="1:9" ht="26.25" thickBot="1">
      <c r="A55" s="70" t="s">
        <v>31</v>
      </c>
      <c r="B55" s="71" t="s">
        <v>32</v>
      </c>
      <c r="C55" s="72"/>
      <c r="D55" s="73" t="s">
        <v>33</v>
      </c>
      <c r="E55" s="74" t="s">
        <v>34</v>
      </c>
      <c r="F55" s="75" t="s">
        <v>35</v>
      </c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</sheetData>
  <printOptions/>
  <pageMargins left="0.55" right="0.33" top="0.43" bottom="0.63" header="0.29" footer="0.3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BJ277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7.140625" style="0" customWidth="1"/>
    <col min="2" max="2" width="18.28125" style="0" bestFit="1" customWidth="1"/>
    <col min="3" max="3" width="17.421875" style="0" bestFit="1" customWidth="1"/>
    <col min="4" max="4" width="9.140625" style="0" customWidth="1"/>
    <col min="5" max="5" width="9.28125" style="0" customWidth="1"/>
    <col min="6" max="6" width="10.57421875" style="0" customWidth="1"/>
    <col min="7" max="7" width="10.57421875" style="0" bestFit="1" customWidth="1"/>
  </cols>
  <sheetData>
    <row r="1" spans="1:62" ht="30">
      <c r="A1" s="18" t="s">
        <v>302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</row>
    <row r="2" spans="1:62" ht="13.5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</row>
    <row r="3" spans="1:62" ht="12.75">
      <c r="A3" s="116" t="s">
        <v>36</v>
      </c>
      <c r="B3" s="117" t="s">
        <v>164</v>
      </c>
      <c r="C3" s="117" t="s">
        <v>165</v>
      </c>
      <c r="D3" s="117" t="s">
        <v>166</v>
      </c>
      <c r="E3" s="117" t="s">
        <v>167</v>
      </c>
      <c r="F3" s="117" t="s">
        <v>168</v>
      </c>
      <c r="G3" s="117" t="s">
        <v>169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</row>
    <row r="4" spans="1:62" ht="3.75" customHeight="1">
      <c r="A4" s="89" t="s">
        <v>311</v>
      </c>
      <c r="B4" s="91" t="s">
        <v>312</v>
      </c>
      <c r="C4" s="91" t="s">
        <v>312</v>
      </c>
      <c r="D4" s="90" t="s">
        <v>312</v>
      </c>
      <c r="E4" s="90"/>
      <c r="F4" s="90">
        <v>0</v>
      </c>
      <c r="G4" s="90">
        <v>0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</row>
    <row r="5" spans="1:62" ht="12.75">
      <c r="A5" s="92" t="s">
        <v>170</v>
      </c>
      <c r="B5" s="93" t="s">
        <v>55</v>
      </c>
      <c r="C5" s="93" t="s">
        <v>57</v>
      </c>
      <c r="D5" s="93" t="s">
        <v>171</v>
      </c>
      <c r="E5" s="93" t="s">
        <v>172</v>
      </c>
      <c r="F5" s="94">
        <v>0.15</v>
      </c>
      <c r="G5" s="94">
        <v>0.45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</row>
    <row r="6" spans="1:62" ht="12.75">
      <c r="A6" s="92" t="s">
        <v>173</v>
      </c>
      <c r="B6" s="93" t="s">
        <v>55</v>
      </c>
      <c r="C6" s="93" t="s">
        <v>56</v>
      </c>
      <c r="D6" s="93" t="s">
        <v>171</v>
      </c>
      <c r="E6" s="93" t="s">
        <v>172</v>
      </c>
      <c r="F6" s="94">
        <v>0.25</v>
      </c>
      <c r="G6" s="94">
        <v>0.75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</row>
    <row r="7" spans="1:62" ht="12.75">
      <c r="A7" s="92" t="s">
        <v>174</v>
      </c>
      <c r="B7" s="93" t="s">
        <v>72</v>
      </c>
      <c r="C7" s="93" t="s">
        <v>73</v>
      </c>
      <c r="D7" s="93" t="s">
        <v>175</v>
      </c>
      <c r="E7" s="93" t="s">
        <v>176</v>
      </c>
      <c r="F7" s="94">
        <v>0.8</v>
      </c>
      <c r="G7" s="94">
        <v>2.4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</row>
    <row r="8" spans="1:62" ht="12.75">
      <c r="A8" s="92" t="s">
        <v>177</v>
      </c>
      <c r="B8" s="93" t="s">
        <v>72</v>
      </c>
      <c r="C8" s="93" t="s">
        <v>74</v>
      </c>
      <c r="D8" s="93" t="s">
        <v>175</v>
      </c>
      <c r="E8" s="93" t="s">
        <v>176</v>
      </c>
      <c r="F8" s="94">
        <v>0.95</v>
      </c>
      <c r="G8" s="94">
        <v>2.85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</row>
    <row r="9" spans="1:62" ht="12.75">
      <c r="A9" s="92" t="s">
        <v>178</v>
      </c>
      <c r="B9" s="93" t="s">
        <v>75</v>
      </c>
      <c r="C9" s="93" t="s">
        <v>76</v>
      </c>
      <c r="D9" s="93" t="s">
        <v>175</v>
      </c>
      <c r="E9" s="93" t="s">
        <v>176</v>
      </c>
      <c r="F9" s="94">
        <v>0.85</v>
      </c>
      <c r="G9" s="94">
        <v>2.55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</row>
    <row r="10" spans="1:62" ht="12.75">
      <c r="A10" s="92" t="s">
        <v>179</v>
      </c>
      <c r="B10" s="93" t="s">
        <v>75</v>
      </c>
      <c r="C10" s="93" t="s">
        <v>77</v>
      </c>
      <c r="D10" s="93" t="s">
        <v>175</v>
      </c>
      <c r="E10" s="93" t="s">
        <v>176</v>
      </c>
      <c r="F10" s="94">
        <v>1.15</v>
      </c>
      <c r="G10" s="94">
        <v>3.45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</row>
    <row r="11" spans="1:62" ht="12.75">
      <c r="A11" s="92" t="s">
        <v>180</v>
      </c>
      <c r="B11" s="93" t="s">
        <v>78</v>
      </c>
      <c r="C11" s="93" t="s">
        <v>79</v>
      </c>
      <c r="D11" s="93" t="s">
        <v>175</v>
      </c>
      <c r="E11" s="93" t="s">
        <v>176</v>
      </c>
      <c r="F11" s="94">
        <v>0.15</v>
      </c>
      <c r="G11" s="94">
        <v>0.45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</row>
    <row r="12" spans="1:62" ht="12.75">
      <c r="A12" s="92" t="s">
        <v>181</v>
      </c>
      <c r="B12" s="93" t="s">
        <v>51</v>
      </c>
      <c r="C12" s="93" t="s">
        <v>52</v>
      </c>
      <c r="D12" s="93" t="s">
        <v>182</v>
      </c>
      <c r="E12" s="93" t="s">
        <v>183</v>
      </c>
      <c r="F12" s="94">
        <v>44.5</v>
      </c>
      <c r="G12" s="94">
        <v>133.5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</row>
    <row r="13" spans="1:62" ht="12.75">
      <c r="A13" s="92" t="s">
        <v>184</v>
      </c>
      <c r="B13" s="93" t="s">
        <v>51</v>
      </c>
      <c r="C13" s="93" t="s">
        <v>53</v>
      </c>
      <c r="D13" s="93" t="s">
        <v>182</v>
      </c>
      <c r="E13" s="93" t="s">
        <v>183</v>
      </c>
      <c r="F13" s="94">
        <v>52.4</v>
      </c>
      <c r="G13" s="94">
        <v>157.2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</row>
    <row r="14" spans="1:62" ht="12.75">
      <c r="A14" s="92" t="s">
        <v>185</v>
      </c>
      <c r="B14" s="93" t="s">
        <v>186</v>
      </c>
      <c r="C14" s="93" t="s">
        <v>83</v>
      </c>
      <c r="D14" s="93" t="s">
        <v>182</v>
      </c>
      <c r="E14" s="93" t="s">
        <v>176</v>
      </c>
      <c r="F14" s="94">
        <v>1.85</v>
      </c>
      <c r="G14" s="94">
        <v>6.55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</row>
    <row r="15" spans="1:62" ht="12.75">
      <c r="A15" s="92" t="s">
        <v>187</v>
      </c>
      <c r="B15" s="93" t="s">
        <v>186</v>
      </c>
      <c r="C15" s="93" t="s">
        <v>82</v>
      </c>
      <c r="D15" s="93" t="s">
        <v>182</v>
      </c>
      <c r="E15" s="93" t="s">
        <v>176</v>
      </c>
      <c r="F15" s="94">
        <v>0.55</v>
      </c>
      <c r="G15" s="94">
        <v>1.65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</row>
    <row r="16" spans="1:62" ht="12.75">
      <c r="A16" s="92" t="s">
        <v>188</v>
      </c>
      <c r="B16" s="93" t="s">
        <v>80</v>
      </c>
      <c r="C16" s="93" t="s">
        <v>81</v>
      </c>
      <c r="D16" s="93" t="s">
        <v>182</v>
      </c>
      <c r="E16" s="93" t="s">
        <v>176</v>
      </c>
      <c r="F16" s="94">
        <v>2.2</v>
      </c>
      <c r="G16" s="94">
        <v>6.6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</row>
    <row r="17" spans="1:62" ht="12.75">
      <c r="A17" s="92" t="s">
        <v>189</v>
      </c>
      <c r="B17" s="93" t="s">
        <v>86</v>
      </c>
      <c r="C17" s="93" t="s">
        <v>87</v>
      </c>
      <c r="D17" s="93" t="s">
        <v>182</v>
      </c>
      <c r="E17" s="93" t="s">
        <v>176</v>
      </c>
      <c r="F17" s="94">
        <v>1.2</v>
      </c>
      <c r="G17" s="94">
        <v>3.6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</row>
    <row r="18" spans="1:62" ht="12.75">
      <c r="A18" s="92" t="s">
        <v>190</v>
      </c>
      <c r="B18" s="93" t="s">
        <v>84</v>
      </c>
      <c r="C18" s="93" t="s">
        <v>85</v>
      </c>
      <c r="D18" s="93" t="s">
        <v>182</v>
      </c>
      <c r="E18" s="93" t="s">
        <v>176</v>
      </c>
      <c r="F18" s="94">
        <v>14.2</v>
      </c>
      <c r="G18" s="94">
        <v>52.6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</row>
    <row r="19" spans="1:62" ht="12.75">
      <c r="A19" s="92" t="s">
        <v>191</v>
      </c>
      <c r="B19" s="93" t="s">
        <v>41</v>
      </c>
      <c r="C19" s="93" t="s">
        <v>61</v>
      </c>
      <c r="D19" s="93" t="s">
        <v>192</v>
      </c>
      <c r="E19" s="93" t="s">
        <v>172</v>
      </c>
      <c r="F19" s="94">
        <v>8.35</v>
      </c>
      <c r="G19" s="94">
        <v>25.05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</row>
    <row r="20" spans="1:62" ht="12.75">
      <c r="A20" s="92" t="s">
        <v>193</v>
      </c>
      <c r="B20" s="93" t="s">
        <v>41</v>
      </c>
      <c r="C20" s="93" t="s">
        <v>62</v>
      </c>
      <c r="D20" s="93" t="s">
        <v>192</v>
      </c>
      <c r="E20" s="93" t="s">
        <v>172</v>
      </c>
      <c r="F20" s="94">
        <v>8.55</v>
      </c>
      <c r="G20" s="94">
        <v>25.65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</row>
    <row r="21" spans="1:62" ht="12.75">
      <c r="A21" s="92" t="s">
        <v>194</v>
      </c>
      <c r="B21" s="93" t="s">
        <v>45</v>
      </c>
      <c r="C21" s="93" t="s">
        <v>46</v>
      </c>
      <c r="D21" s="93" t="s">
        <v>195</v>
      </c>
      <c r="E21" s="93" t="s">
        <v>196</v>
      </c>
      <c r="F21" s="94">
        <v>255</v>
      </c>
      <c r="G21" s="94">
        <v>567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</row>
    <row r="22" spans="1:62" ht="12.75">
      <c r="A22" s="92" t="s">
        <v>197</v>
      </c>
      <c r="B22" s="93" t="s">
        <v>45</v>
      </c>
      <c r="C22" s="93" t="s">
        <v>47</v>
      </c>
      <c r="D22" s="93" t="s">
        <v>195</v>
      </c>
      <c r="E22" s="93" t="s">
        <v>196</v>
      </c>
      <c r="F22" s="94">
        <v>275</v>
      </c>
      <c r="G22" s="94">
        <v>612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</row>
    <row r="23" spans="1:62" ht="12.75">
      <c r="A23" s="92" t="s">
        <v>198</v>
      </c>
      <c r="B23" s="93" t="s">
        <v>58</v>
      </c>
      <c r="C23" s="93" t="s">
        <v>59</v>
      </c>
      <c r="D23" s="93" t="s">
        <v>192</v>
      </c>
      <c r="E23" s="93" t="s">
        <v>172</v>
      </c>
      <c r="F23" s="94">
        <v>1.45</v>
      </c>
      <c r="G23" s="94">
        <v>4.35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</row>
    <row r="24" spans="1:62" ht="12.75">
      <c r="A24" s="92" t="s">
        <v>199</v>
      </c>
      <c r="B24" s="93" t="s">
        <v>58</v>
      </c>
      <c r="C24" s="93" t="s">
        <v>60</v>
      </c>
      <c r="D24" s="93" t="s">
        <v>192</v>
      </c>
      <c r="E24" s="93" t="s">
        <v>172</v>
      </c>
      <c r="F24" s="94">
        <v>1.65</v>
      </c>
      <c r="G24" s="94">
        <v>4.95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</row>
    <row r="25" spans="1:62" ht="12.75">
      <c r="A25" s="92" t="s">
        <v>200</v>
      </c>
      <c r="B25" s="93" t="s">
        <v>63</v>
      </c>
      <c r="C25" s="93" t="s">
        <v>64</v>
      </c>
      <c r="D25" s="93" t="s">
        <v>195</v>
      </c>
      <c r="E25" s="93" t="s">
        <v>172</v>
      </c>
      <c r="F25" s="94">
        <v>0.25</v>
      </c>
      <c r="G25" s="94">
        <v>0.75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</row>
    <row r="26" spans="1:62" ht="12.75">
      <c r="A26" s="92" t="s">
        <v>201</v>
      </c>
      <c r="B26" s="93" t="s">
        <v>63</v>
      </c>
      <c r="C26" s="93" t="s">
        <v>65</v>
      </c>
      <c r="D26" s="93" t="s">
        <v>195</v>
      </c>
      <c r="E26" s="93" t="s">
        <v>172</v>
      </c>
      <c r="F26" s="94">
        <v>0.45</v>
      </c>
      <c r="G26" s="94">
        <v>1.35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</row>
    <row r="27" spans="1:62" ht="12.75">
      <c r="A27" s="92" t="s">
        <v>202</v>
      </c>
      <c r="B27" s="93" t="s">
        <v>88</v>
      </c>
      <c r="C27" s="93" t="s">
        <v>89</v>
      </c>
      <c r="D27" s="93" t="s">
        <v>203</v>
      </c>
      <c r="E27" s="93" t="s">
        <v>176</v>
      </c>
      <c r="F27" s="94">
        <v>0.85</v>
      </c>
      <c r="G27" s="94">
        <v>2.55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</row>
    <row r="28" spans="1:62" ht="12.75">
      <c r="A28" s="92" t="s">
        <v>204</v>
      </c>
      <c r="B28" s="93" t="s">
        <v>90</v>
      </c>
      <c r="C28" s="93" t="s">
        <v>91</v>
      </c>
      <c r="D28" s="93" t="s">
        <v>203</v>
      </c>
      <c r="E28" s="93" t="s">
        <v>176</v>
      </c>
      <c r="F28" s="94">
        <v>1.15</v>
      </c>
      <c r="G28" s="94">
        <v>3.45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</row>
    <row r="29" spans="1:62" ht="12.75">
      <c r="A29" s="92" t="s">
        <v>205</v>
      </c>
      <c r="B29" s="93" t="s">
        <v>206</v>
      </c>
      <c r="C29" s="93" t="s">
        <v>71</v>
      </c>
      <c r="D29" s="93" t="s">
        <v>203</v>
      </c>
      <c r="E29" s="93" t="s">
        <v>207</v>
      </c>
      <c r="F29" s="94">
        <v>185.9</v>
      </c>
      <c r="G29" s="94">
        <v>461.85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</row>
    <row r="30" spans="1:62" ht="12.75">
      <c r="A30" s="92" t="s">
        <v>208</v>
      </c>
      <c r="B30" s="93" t="s">
        <v>66</v>
      </c>
      <c r="C30" s="93" t="s">
        <v>209</v>
      </c>
      <c r="D30" s="93" t="s">
        <v>203</v>
      </c>
      <c r="E30" s="93" t="s">
        <v>207</v>
      </c>
      <c r="F30" s="94">
        <v>220</v>
      </c>
      <c r="G30" s="94">
        <v>555.25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</row>
    <row r="31" spans="1:62" ht="12.75">
      <c r="A31" s="92" t="s">
        <v>210</v>
      </c>
      <c r="B31" s="93" t="s">
        <v>95</v>
      </c>
      <c r="C31" s="93" t="s">
        <v>96</v>
      </c>
      <c r="D31" s="93" t="s">
        <v>211</v>
      </c>
      <c r="E31" s="93" t="s">
        <v>176</v>
      </c>
      <c r="F31" s="94">
        <v>0.55</v>
      </c>
      <c r="G31" s="94">
        <v>1.15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</row>
    <row r="32" spans="1:62" ht="12.75">
      <c r="A32" s="92" t="s">
        <v>212</v>
      </c>
      <c r="B32" s="93" t="s">
        <v>95</v>
      </c>
      <c r="C32" s="93" t="s">
        <v>97</v>
      </c>
      <c r="D32" s="93" t="s">
        <v>211</v>
      </c>
      <c r="E32" s="93" t="s">
        <v>176</v>
      </c>
      <c r="F32" s="94">
        <v>0.65</v>
      </c>
      <c r="G32" s="94">
        <v>1.35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</row>
    <row r="33" spans="1:62" ht="12.75">
      <c r="A33" s="92" t="s">
        <v>213</v>
      </c>
      <c r="B33" s="93" t="s">
        <v>68</v>
      </c>
      <c r="C33" s="93" t="s">
        <v>69</v>
      </c>
      <c r="D33" s="93" t="s">
        <v>211</v>
      </c>
      <c r="E33" s="93" t="s">
        <v>172</v>
      </c>
      <c r="F33" s="94">
        <v>0.95</v>
      </c>
      <c r="G33" s="94">
        <v>2.85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</row>
    <row r="34" spans="1:62" ht="12.75">
      <c r="A34" s="92" t="s">
        <v>214</v>
      </c>
      <c r="B34" s="93" t="s">
        <v>68</v>
      </c>
      <c r="C34" s="93" t="s">
        <v>70</v>
      </c>
      <c r="D34" s="93" t="s">
        <v>211</v>
      </c>
      <c r="E34" s="93" t="s">
        <v>172</v>
      </c>
      <c r="F34" s="94">
        <v>1.25</v>
      </c>
      <c r="G34" s="94">
        <v>3.75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</row>
    <row r="35" spans="1:62" ht="12.75">
      <c r="A35" s="92" t="s">
        <v>215</v>
      </c>
      <c r="B35" s="93" t="s">
        <v>43</v>
      </c>
      <c r="C35" s="93" t="s">
        <v>44</v>
      </c>
      <c r="D35" s="93" t="s">
        <v>216</v>
      </c>
      <c r="E35" s="93" t="s">
        <v>217</v>
      </c>
      <c r="F35" s="94">
        <v>65.25</v>
      </c>
      <c r="G35" s="94">
        <v>195.65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</row>
    <row r="36" spans="1:62" ht="12.75">
      <c r="A36" s="92" t="s">
        <v>218</v>
      </c>
      <c r="B36" s="93" t="s">
        <v>43</v>
      </c>
      <c r="C36" s="93" t="s">
        <v>219</v>
      </c>
      <c r="D36" s="93" t="s">
        <v>216</v>
      </c>
      <c r="E36" s="93" t="s">
        <v>217</v>
      </c>
      <c r="F36" s="94">
        <v>75.8</v>
      </c>
      <c r="G36" s="94">
        <v>225.15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</row>
    <row r="37" spans="1:62" ht="12.75">
      <c r="A37" s="92" t="s">
        <v>220</v>
      </c>
      <c r="B37" s="93" t="s">
        <v>54</v>
      </c>
      <c r="C37" s="93" t="s">
        <v>52</v>
      </c>
      <c r="D37" s="93" t="s">
        <v>216</v>
      </c>
      <c r="E37" s="93" t="s">
        <v>183</v>
      </c>
      <c r="F37" s="94">
        <v>3.5</v>
      </c>
      <c r="G37" s="94">
        <v>10.5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</row>
    <row r="38" spans="1:62" ht="12.75">
      <c r="A38" s="92" t="s">
        <v>221</v>
      </c>
      <c r="B38" s="93" t="s">
        <v>54</v>
      </c>
      <c r="C38" s="93" t="s">
        <v>222</v>
      </c>
      <c r="D38" s="93" t="s">
        <v>216</v>
      </c>
      <c r="E38" s="93" t="s">
        <v>183</v>
      </c>
      <c r="F38" s="94">
        <v>3.8</v>
      </c>
      <c r="G38" s="94">
        <v>11.4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</row>
    <row r="39" spans="1:62" ht="12.75">
      <c r="A39" s="92" t="s">
        <v>223</v>
      </c>
      <c r="B39" s="93" t="s">
        <v>41</v>
      </c>
      <c r="C39" s="93" t="s">
        <v>42</v>
      </c>
      <c r="D39" s="93" t="s">
        <v>224</v>
      </c>
      <c r="E39" s="93" t="s">
        <v>217</v>
      </c>
      <c r="F39" s="94">
        <v>14.5</v>
      </c>
      <c r="G39" s="94">
        <v>43.5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</row>
    <row r="40" spans="1:62" ht="12.75">
      <c r="A40" s="92" t="s">
        <v>225</v>
      </c>
      <c r="B40" s="93" t="s">
        <v>41</v>
      </c>
      <c r="C40" s="93" t="s">
        <v>226</v>
      </c>
      <c r="D40" s="93" t="s">
        <v>224</v>
      </c>
      <c r="E40" s="93" t="s">
        <v>217</v>
      </c>
      <c r="F40" s="94">
        <v>14.7</v>
      </c>
      <c r="G40" s="94">
        <v>44.1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</row>
    <row r="41" spans="1:62" ht="12.75">
      <c r="A41" s="92" t="s">
        <v>227</v>
      </c>
      <c r="B41" s="93" t="s">
        <v>92</v>
      </c>
      <c r="C41" s="93" t="s">
        <v>93</v>
      </c>
      <c r="D41" s="93" t="s">
        <v>224</v>
      </c>
      <c r="E41" s="93" t="s">
        <v>176</v>
      </c>
      <c r="F41" s="94">
        <v>22.5</v>
      </c>
      <c r="G41" s="94">
        <v>67.5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</row>
    <row r="42" spans="1:62" ht="12.75">
      <c r="A42" s="92" t="s">
        <v>228</v>
      </c>
      <c r="B42" s="93" t="s">
        <v>92</v>
      </c>
      <c r="C42" s="93" t="s">
        <v>94</v>
      </c>
      <c r="D42" s="93" t="s">
        <v>224</v>
      </c>
      <c r="E42" s="93" t="s">
        <v>176</v>
      </c>
      <c r="F42" s="94">
        <v>25.3</v>
      </c>
      <c r="G42" s="94">
        <v>75.9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</row>
    <row r="43" spans="1:62" ht="12.75">
      <c r="A43" s="92" t="s">
        <v>229</v>
      </c>
      <c r="B43" s="93" t="s">
        <v>67</v>
      </c>
      <c r="C43" s="93" t="s">
        <v>53</v>
      </c>
      <c r="D43" s="93" t="s">
        <v>216</v>
      </c>
      <c r="E43" s="93" t="s">
        <v>172</v>
      </c>
      <c r="F43" s="94">
        <v>2.55</v>
      </c>
      <c r="G43" s="94">
        <v>7.65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</row>
    <row r="44" spans="1:62" ht="12.75">
      <c r="A44" s="92" t="s">
        <v>230</v>
      </c>
      <c r="B44" s="93" t="s">
        <v>67</v>
      </c>
      <c r="C44" s="93" t="s">
        <v>64</v>
      </c>
      <c r="D44" s="93" t="s">
        <v>216</v>
      </c>
      <c r="E44" s="93" t="s">
        <v>172</v>
      </c>
      <c r="F44" s="94">
        <v>2.95</v>
      </c>
      <c r="G44" s="94">
        <v>8.85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</row>
    <row r="45" spans="1:62" ht="12.75">
      <c r="A45" s="92" t="s">
        <v>231</v>
      </c>
      <c r="B45" s="93" t="s">
        <v>206</v>
      </c>
      <c r="C45" s="93" t="s">
        <v>48</v>
      </c>
      <c r="D45" s="93" t="s">
        <v>216</v>
      </c>
      <c r="E45" s="93" t="s">
        <v>196</v>
      </c>
      <c r="F45" s="94">
        <v>155.25</v>
      </c>
      <c r="G45" s="94">
        <v>420.35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</row>
    <row r="46" spans="1:62" ht="12.75">
      <c r="A46" s="92" t="s">
        <v>232</v>
      </c>
      <c r="B46" s="93" t="s">
        <v>49</v>
      </c>
      <c r="C46" s="93" t="s">
        <v>50</v>
      </c>
      <c r="D46" s="93" t="s">
        <v>216</v>
      </c>
      <c r="E46" s="93" t="s">
        <v>196</v>
      </c>
      <c r="F46" s="94">
        <v>149.8</v>
      </c>
      <c r="G46" s="94">
        <v>411.95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</row>
    <row r="47" spans="1:62" ht="12.75">
      <c r="A47" s="92" t="s">
        <v>233</v>
      </c>
      <c r="B47" s="93" t="s">
        <v>37</v>
      </c>
      <c r="C47" s="93" t="s">
        <v>38</v>
      </c>
      <c r="D47" s="93"/>
      <c r="E47" s="93" t="s">
        <v>234</v>
      </c>
      <c r="F47" s="94">
        <v>0.45</v>
      </c>
      <c r="G47" s="94">
        <v>1.25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</row>
    <row r="48" spans="1:62" ht="12.75">
      <c r="A48" s="92" t="s">
        <v>235</v>
      </c>
      <c r="B48" s="93" t="s">
        <v>39</v>
      </c>
      <c r="C48" s="93" t="s">
        <v>236</v>
      </c>
      <c r="D48" s="93" t="s">
        <v>237</v>
      </c>
      <c r="E48" s="93"/>
      <c r="F48" s="94">
        <v>0.35</v>
      </c>
      <c r="G48" s="94">
        <v>1.05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</row>
    <row r="49" spans="1:62" ht="13.5" thickBot="1">
      <c r="A49" s="95" t="s">
        <v>238</v>
      </c>
      <c r="B49" s="96" t="s">
        <v>40</v>
      </c>
      <c r="C49" s="96" t="s">
        <v>236</v>
      </c>
      <c r="D49" s="96"/>
      <c r="E49" s="96" t="s">
        <v>217</v>
      </c>
      <c r="F49" s="97">
        <v>0.15</v>
      </c>
      <c r="G49" s="97">
        <v>0.45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</row>
    <row r="50" spans="1:62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</row>
    <row r="51" spans="1:62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</row>
    <row r="52" spans="1:62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</row>
    <row r="53" spans="1:62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</row>
    <row r="54" spans="1:62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</row>
    <row r="55" spans="1:62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</row>
    <row r="56" spans="1:62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</row>
    <row r="57" spans="1:62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</row>
    <row r="58" spans="1:62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</row>
    <row r="59" spans="1:62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</row>
    <row r="60" spans="1:62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</row>
    <row r="61" spans="1:62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</row>
    <row r="62" spans="1:62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</row>
    <row r="63" spans="1:62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</row>
    <row r="64" spans="1:62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</row>
    <row r="65" spans="1:62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</row>
    <row r="66" spans="1:62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</row>
    <row r="67" spans="1:62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</row>
    <row r="68" spans="1:62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</row>
    <row r="69" spans="1:62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</row>
    <row r="70" spans="1:62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</row>
    <row r="71" spans="1:62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</row>
    <row r="72" spans="1:62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</row>
    <row r="73" spans="1:62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</row>
    <row r="74" spans="1:62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</row>
    <row r="75" spans="1:62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</row>
    <row r="76" spans="1:62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</row>
    <row r="77" spans="1:62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</row>
    <row r="78" spans="1:62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</row>
    <row r="79" spans="1:62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</row>
    <row r="80" spans="1:62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</row>
    <row r="81" spans="1:62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</row>
    <row r="82" spans="1:62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</row>
    <row r="83" spans="1:62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</row>
    <row r="84" spans="1:62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</row>
    <row r="85" spans="1:62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</row>
    <row r="86" spans="1:62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</row>
    <row r="87" spans="1:62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</row>
    <row r="88" spans="1:62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</row>
    <row r="89" spans="1:62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</row>
    <row r="90" spans="1:62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</row>
    <row r="91" spans="1:62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</row>
    <row r="92" spans="1:62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</row>
    <row r="93" spans="1:62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</row>
    <row r="94" spans="1:62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</row>
    <row r="95" spans="1:62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</row>
    <row r="96" spans="1:62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</row>
    <row r="97" spans="1:62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</row>
    <row r="98" spans="1:62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</row>
    <row r="99" spans="1:62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</row>
    <row r="100" spans="1:62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</row>
    <row r="101" spans="1:62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</row>
    <row r="102" spans="1:62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</row>
    <row r="103" spans="1:62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</row>
    <row r="104" spans="1:62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</row>
    <row r="105" spans="1:62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</row>
    <row r="106" spans="1:62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</row>
    <row r="107" spans="1:62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</row>
    <row r="108" spans="1:62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</row>
    <row r="109" spans="1:62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</row>
    <row r="110" spans="1:62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</row>
    <row r="111" spans="1:62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</row>
    <row r="112" spans="1:62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</row>
    <row r="113" spans="1:62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</row>
    <row r="114" spans="1:62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</row>
    <row r="115" spans="1:62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</row>
    <row r="116" spans="1:62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</row>
    <row r="117" spans="1:62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</row>
    <row r="118" spans="1:62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</row>
    <row r="119" spans="1:62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</row>
    <row r="120" spans="1:62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</row>
    <row r="121" spans="1:62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</row>
    <row r="122" spans="1:62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</row>
    <row r="123" spans="1:62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</row>
    <row r="124" spans="1:62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</row>
    <row r="125" spans="1:62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</row>
    <row r="126" spans="1:62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</row>
    <row r="127" spans="1:62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</row>
    <row r="128" spans="1:62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</row>
    <row r="129" spans="1:62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</row>
    <row r="130" spans="1:62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</row>
    <row r="131" spans="1:62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</row>
    <row r="132" spans="1:62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</row>
    <row r="133" spans="1:62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</row>
    <row r="134" spans="1:62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</row>
    <row r="135" spans="1:62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</row>
    <row r="136" spans="1:62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</row>
    <row r="137" spans="1:62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</row>
    <row r="138" spans="1:62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</row>
    <row r="139" spans="1:62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</row>
    <row r="140" spans="1:62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</row>
    <row r="141" spans="1:62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</row>
    <row r="142" spans="1:62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</row>
    <row r="143" spans="1:62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</row>
    <row r="144" spans="1:62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</row>
    <row r="145" spans="1:62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</row>
    <row r="146" spans="1:62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</row>
    <row r="147" spans="1:62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</row>
    <row r="148" spans="1:62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</row>
    <row r="149" spans="1:62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</row>
    <row r="150" spans="1:62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</row>
    <row r="151" spans="1:62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</row>
    <row r="152" spans="1:62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</row>
    <row r="153" spans="1:62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</row>
    <row r="154" spans="1:62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</row>
    <row r="155" spans="1:62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</row>
    <row r="156" spans="1:62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</row>
    <row r="157" spans="1:62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</row>
    <row r="158" spans="1:62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</row>
    <row r="159" spans="1:62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</row>
    <row r="160" spans="1:62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</row>
    <row r="161" spans="1:62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</row>
    <row r="162" spans="1:62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</row>
    <row r="163" spans="1:62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</row>
    <row r="164" spans="1:62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</row>
    <row r="165" spans="1:62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</row>
    <row r="166" spans="1:62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</row>
    <row r="167" spans="1:62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</row>
    <row r="168" spans="1:62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</row>
    <row r="169" spans="1:62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</row>
    <row r="170" spans="1:62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</row>
    <row r="171" spans="1:62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</row>
    <row r="172" spans="1:62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</row>
    <row r="173" spans="1:62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</row>
    <row r="174" spans="1:62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</row>
    <row r="175" spans="1:62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</row>
    <row r="176" spans="1:62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</row>
    <row r="177" spans="1:62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</row>
    <row r="178" spans="1:62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</row>
    <row r="179" spans="1:62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</row>
    <row r="180" spans="1:62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</row>
    <row r="181" spans="1:62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</row>
    <row r="182" spans="1:62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</row>
    <row r="183" spans="1:62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</row>
    <row r="184" spans="1:62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</row>
    <row r="185" spans="1:62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</row>
    <row r="186" spans="1:62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</row>
    <row r="187" spans="1:62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</row>
    <row r="188" spans="1:62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</row>
    <row r="189" spans="1:62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</row>
    <row r="190" spans="1:62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</row>
    <row r="191" spans="1:62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</row>
    <row r="192" spans="1:62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</row>
    <row r="193" spans="1:62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</row>
    <row r="194" spans="1:62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</row>
    <row r="195" spans="1:62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</row>
    <row r="196" spans="1:62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</row>
    <row r="197" spans="1:62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</row>
    <row r="198" spans="1:62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</row>
    <row r="199" spans="1:62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</row>
    <row r="200" spans="1:62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</row>
    <row r="201" spans="1:62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</row>
    <row r="202" spans="1:62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</row>
    <row r="203" spans="1:62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</row>
    <row r="204" spans="1:62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</row>
    <row r="205" spans="1:62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</row>
    <row r="206" spans="1:62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</row>
    <row r="207" spans="1:62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</row>
    <row r="208" spans="1:62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</row>
    <row r="209" spans="1:62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</row>
    <row r="210" spans="1:62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</row>
    <row r="211" spans="1:62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</row>
    <row r="212" spans="1:62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</row>
    <row r="213" spans="1:62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</row>
    <row r="214" spans="1:62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</row>
    <row r="215" spans="1:62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</row>
    <row r="216" spans="1:62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</row>
    <row r="217" spans="1:62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</row>
    <row r="218" spans="1:62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</row>
    <row r="219" spans="1:62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</row>
    <row r="220" spans="1:62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</row>
    <row r="221" spans="1:62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</row>
    <row r="222" spans="1:62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</row>
    <row r="223" spans="1:62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</row>
    <row r="224" spans="1:62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</row>
    <row r="225" spans="1:62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</row>
    <row r="226" spans="1:62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</row>
    <row r="227" spans="1:62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</row>
    <row r="228" spans="1:62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</row>
    <row r="229" spans="1:62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</row>
    <row r="230" spans="1:62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</row>
    <row r="231" spans="1:62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</row>
    <row r="232" spans="1:62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</row>
    <row r="233" spans="1:62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</row>
    <row r="234" spans="1:62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</row>
    <row r="235" spans="1:62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</row>
    <row r="236" spans="1:62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</row>
    <row r="237" spans="1:62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</row>
    <row r="238" spans="1:62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</row>
    <row r="239" spans="1:62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</row>
    <row r="240" spans="1:62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</row>
    <row r="241" spans="1:62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</row>
    <row r="242" spans="1:62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</row>
    <row r="243" spans="1:62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</row>
    <row r="244" spans="1:62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</row>
    <row r="245" spans="1:62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</row>
    <row r="246" spans="1:62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</row>
    <row r="247" spans="1:62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</row>
    <row r="248" spans="1:62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</row>
    <row r="249" spans="1:62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</row>
    <row r="250" spans="1:62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</row>
    <row r="251" spans="1:62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</row>
    <row r="252" spans="1:62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</row>
    <row r="253" spans="1:62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</row>
    <row r="254" spans="1:62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</row>
    <row r="255" spans="1:62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</row>
    <row r="256" spans="1:62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</row>
    <row r="257" spans="1:62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</row>
    <row r="258" spans="1:62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</row>
    <row r="259" spans="1:62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</row>
    <row r="260" spans="1:62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</row>
    <row r="261" spans="1:62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</row>
    <row r="262" spans="1:62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</row>
    <row r="263" spans="1:62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</row>
    <row r="264" spans="1:62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</row>
    <row r="265" spans="1:62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</row>
    <row r="266" spans="1:62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</row>
    <row r="267" spans="1:62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</row>
    <row r="268" spans="1:62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</row>
    <row r="269" spans="1:62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</row>
    <row r="270" spans="1:62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</row>
    <row r="271" spans="1:62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</row>
    <row r="272" spans="1:62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</row>
    <row r="273" spans="1:62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</row>
    <row r="274" spans="1:62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</row>
    <row r="275" spans="1:62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</row>
    <row r="276" spans="1:62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</row>
    <row r="277" spans="8:62" ht="12.75"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</row>
  </sheetData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/>
  <dimension ref="A1:M33"/>
  <sheetViews>
    <sheetView zoomScale="95" zoomScaleNormal="95" workbookViewId="0" topLeftCell="A1">
      <selection activeCell="A1" sqref="A1"/>
    </sheetView>
  </sheetViews>
  <sheetFormatPr defaultColWidth="11.421875" defaultRowHeight="12.75"/>
  <cols>
    <col min="1" max="1" width="4.8515625" style="0" customWidth="1"/>
    <col min="2" max="2" width="9.28125" style="0" customWidth="1"/>
    <col min="3" max="3" width="6.421875" style="0" customWidth="1"/>
    <col min="4" max="4" width="19.28125" style="0" customWidth="1"/>
    <col min="5" max="5" width="21.8515625" style="0" customWidth="1"/>
    <col min="6" max="6" width="15.57421875" style="0" customWidth="1"/>
    <col min="7" max="7" width="13.28125" style="0" customWidth="1"/>
    <col min="8" max="8" width="11.57421875" style="0" bestFit="1" customWidth="1"/>
    <col min="9" max="9" width="13.57421875" style="0" customWidth="1"/>
  </cols>
  <sheetData>
    <row r="1" spans="1:13" ht="23.25">
      <c r="A1" s="2"/>
      <c r="B1" s="5" t="s">
        <v>98</v>
      </c>
      <c r="C1" s="4"/>
      <c r="D1" s="4"/>
      <c r="E1" s="4"/>
      <c r="F1" s="4"/>
      <c r="G1" s="2"/>
      <c r="H1" s="2"/>
      <c r="I1" s="2"/>
      <c r="J1" s="2"/>
      <c r="K1" s="2"/>
      <c r="L1" s="2"/>
      <c r="M1" s="2"/>
    </row>
    <row r="2" spans="1:13" ht="13.5" thickBot="1">
      <c r="A2" s="2"/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</row>
    <row r="3" spans="1:13" ht="13.5" thickTop="1">
      <c r="A3" s="2"/>
      <c r="B3" s="111" t="s">
        <v>99</v>
      </c>
      <c r="C3" s="112" t="s">
        <v>100</v>
      </c>
      <c r="D3" s="112" t="s">
        <v>101</v>
      </c>
      <c r="E3" s="112" t="s">
        <v>102</v>
      </c>
      <c r="F3" s="112" t="s">
        <v>103</v>
      </c>
      <c r="G3" s="112" t="s">
        <v>104</v>
      </c>
      <c r="H3" s="112" t="s">
        <v>105</v>
      </c>
      <c r="I3" s="113" t="s">
        <v>106</v>
      </c>
      <c r="J3" s="113" t="s">
        <v>328</v>
      </c>
      <c r="K3" s="2"/>
      <c r="L3" s="2"/>
      <c r="M3" s="2"/>
    </row>
    <row r="4" spans="1:13" ht="12.75">
      <c r="A4" s="2"/>
      <c r="B4" s="103" t="s">
        <v>107</v>
      </c>
      <c r="C4" s="104" t="s">
        <v>4</v>
      </c>
      <c r="D4" s="105" t="s">
        <v>108</v>
      </c>
      <c r="E4" s="105" t="s">
        <v>109</v>
      </c>
      <c r="F4" s="105" t="s">
        <v>7</v>
      </c>
      <c r="G4" s="105" t="s">
        <v>110</v>
      </c>
      <c r="H4" s="105" t="s">
        <v>111</v>
      </c>
      <c r="I4" s="106" t="s">
        <v>111</v>
      </c>
      <c r="J4" s="128">
        <v>0.05</v>
      </c>
      <c r="K4" s="2"/>
      <c r="L4" s="2"/>
      <c r="M4" s="2"/>
    </row>
    <row r="5" spans="1:13" ht="13.5" customHeight="1">
      <c r="A5" s="2"/>
      <c r="B5" s="103" t="s">
        <v>112</v>
      </c>
      <c r="C5" s="104" t="s">
        <v>155</v>
      </c>
      <c r="D5" s="105" t="s">
        <v>113</v>
      </c>
      <c r="E5" s="105" t="s">
        <v>114</v>
      </c>
      <c r="F5" s="105" t="s">
        <v>7</v>
      </c>
      <c r="G5" s="105" t="s">
        <v>115</v>
      </c>
      <c r="H5" s="105" t="s">
        <v>116</v>
      </c>
      <c r="I5" s="106" t="s">
        <v>117</v>
      </c>
      <c r="J5" s="128">
        <v>0.07</v>
      </c>
      <c r="K5" s="2"/>
      <c r="L5" s="2"/>
      <c r="M5" s="2"/>
    </row>
    <row r="6" spans="1:13" ht="12.75">
      <c r="A6" s="2"/>
      <c r="B6" s="103" t="s">
        <v>118</v>
      </c>
      <c r="C6" s="104" t="s">
        <v>155</v>
      </c>
      <c r="D6" s="105" t="s">
        <v>119</v>
      </c>
      <c r="E6" s="105" t="s">
        <v>120</v>
      </c>
      <c r="F6" s="105" t="s">
        <v>7</v>
      </c>
      <c r="G6" s="105" t="s">
        <v>121</v>
      </c>
      <c r="H6" s="105" t="s">
        <v>122</v>
      </c>
      <c r="I6" s="106" t="s">
        <v>123</v>
      </c>
      <c r="J6" s="128">
        <v>0.05</v>
      </c>
      <c r="K6" s="2"/>
      <c r="L6" s="2"/>
      <c r="M6" s="2"/>
    </row>
    <row r="7" spans="1:13" ht="12.75">
      <c r="A7" s="2"/>
      <c r="B7" s="103" t="s">
        <v>124</v>
      </c>
      <c r="C7" s="104" t="s">
        <v>125</v>
      </c>
      <c r="D7" s="105" t="s">
        <v>126</v>
      </c>
      <c r="E7" s="105" t="s">
        <v>127</v>
      </c>
      <c r="F7" s="105" t="s">
        <v>7</v>
      </c>
      <c r="G7" s="105" t="s">
        <v>128</v>
      </c>
      <c r="H7" s="105" t="s">
        <v>111</v>
      </c>
      <c r="I7" s="106" t="s">
        <v>111</v>
      </c>
      <c r="J7" s="128">
        <v>0.07</v>
      </c>
      <c r="K7" s="2"/>
      <c r="L7" s="2"/>
      <c r="M7" s="2"/>
    </row>
    <row r="8" spans="1:13" ht="12.75">
      <c r="A8" s="2"/>
      <c r="B8" s="103" t="s">
        <v>129</v>
      </c>
      <c r="C8" s="104" t="s">
        <v>4</v>
      </c>
      <c r="D8" s="105" t="s">
        <v>130</v>
      </c>
      <c r="E8" s="105" t="s">
        <v>131</v>
      </c>
      <c r="F8" s="105" t="s">
        <v>7</v>
      </c>
      <c r="G8" s="105" t="s">
        <v>132</v>
      </c>
      <c r="H8" s="105" t="s">
        <v>111</v>
      </c>
      <c r="I8" s="106" t="s">
        <v>111</v>
      </c>
      <c r="J8" s="128">
        <v>0.1</v>
      </c>
      <c r="K8" s="2"/>
      <c r="L8" s="2"/>
      <c r="M8" s="2"/>
    </row>
    <row r="9" spans="1:13" ht="12.75">
      <c r="A9" s="2"/>
      <c r="B9" s="103" t="s">
        <v>133</v>
      </c>
      <c r="C9" s="104" t="s">
        <v>4</v>
      </c>
      <c r="D9" s="105" t="s">
        <v>5</v>
      </c>
      <c r="E9" s="105" t="s">
        <v>6</v>
      </c>
      <c r="F9" s="105" t="s">
        <v>7</v>
      </c>
      <c r="G9" s="105" t="s">
        <v>134</v>
      </c>
      <c r="H9" s="105" t="s">
        <v>111</v>
      </c>
      <c r="I9" s="106" t="s">
        <v>111</v>
      </c>
      <c r="J9" s="128">
        <v>0.05</v>
      </c>
      <c r="K9" s="2"/>
      <c r="L9" s="2"/>
      <c r="M9" s="2"/>
    </row>
    <row r="10" spans="1:13" ht="12.75" customHeight="1">
      <c r="A10" s="2"/>
      <c r="B10" s="103" t="s">
        <v>135</v>
      </c>
      <c r="C10" s="104" t="s">
        <v>155</v>
      </c>
      <c r="D10" s="105" t="s">
        <v>136</v>
      </c>
      <c r="E10" s="105" t="s">
        <v>137</v>
      </c>
      <c r="F10" s="105" t="s">
        <v>7</v>
      </c>
      <c r="G10" s="105" t="s">
        <v>138</v>
      </c>
      <c r="H10" s="105" t="s">
        <v>139</v>
      </c>
      <c r="I10" s="106" t="s">
        <v>140</v>
      </c>
      <c r="J10" s="128">
        <v>0.07</v>
      </c>
      <c r="K10" s="2"/>
      <c r="L10" s="2"/>
      <c r="M10" s="2"/>
    </row>
    <row r="11" spans="1:13" ht="12.75">
      <c r="A11" s="2"/>
      <c r="B11" s="103" t="s">
        <v>141</v>
      </c>
      <c r="C11" s="104" t="s">
        <v>155</v>
      </c>
      <c r="D11" s="105" t="s">
        <v>142</v>
      </c>
      <c r="E11" s="105" t="s">
        <v>143</v>
      </c>
      <c r="F11" s="105" t="s">
        <v>7</v>
      </c>
      <c r="G11" s="105" t="s">
        <v>144</v>
      </c>
      <c r="H11" s="105" t="s">
        <v>145</v>
      </c>
      <c r="I11" s="106" t="s">
        <v>146</v>
      </c>
      <c r="J11" s="128">
        <v>0.05</v>
      </c>
      <c r="K11" s="2"/>
      <c r="L11" s="2"/>
      <c r="M11" s="2"/>
    </row>
    <row r="12" spans="1:13" ht="12.75">
      <c r="A12" s="2"/>
      <c r="B12" s="103" t="s">
        <v>147</v>
      </c>
      <c r="C12" s="104" t="s">
        <v>4</v>
      </c>
      <c r="D12" s="105" t="s">
        <v>148</v>
      </c>
      <c r="E12" s="105" t="s">
        <v>149</v>
      </c>
      <c r="F12" s="105" t="s">
        <v>7</v>
      </c>
      <c r="G12" s="105" t="s">
        <v>150</v>
      </c>
      <c r="H12" s="105" t="s">
        <v>111</v>
      </c>
      <c r="I12" s="106" t="s">
        <v>111</v>
      </c>
      <c r="J12" s="128">
        <v>0.1</v>
      </c>
      <c r="K12" s="2"/>
      <c r="L12" s="2"/>
      <c r="M12" s="2"/>
    </row>
    <row r="13" spans="1:13" ht="13.5" thickBot="1">
      <c r="A13" s="2"/>
      <c r="B13" s="107" t="s">
        <v>151</v>
      </c>
      <c r="C13" s="108" t="s">
        <v>125</v>
      </c>
      <c r="D13" s="109" t="s">
        <v>152</v>
      </c>
      <c r="E13" s="109" t="s">
        <v>153</v>
      </c>
      <c r="F13" s="109" t="s">
        <v>7</v>
      </c>
      <c r="G13" s="109" t="s">
        <v>154</v>
      </c>
      <c r="H13" s="109" t="s">
        <v>111</v>
      </c>
      <c r="I13" s="110" t="s">
        <v>111</v>
      </c>
      <c r="J13" s="129">
        <v>0.1</v>
      </c>
      <c r="K13" s="2"/>
      <c r="L13" s="2"/>
      <c r="M13" s="2"/>
    </row>
    <row r="14" spans="1:13" ht="14.25" thickBot="1" thickTop="1">
      <c r="A14" s="2"/>
      <c r="B14" s="107"/>
      <c r="C14" s="108"/>
      <c r="D14" s="109"/>
      <c r="E14" s="109"/>
      <c r="F14" s="109"/>
      <c r="G14" s="109"/>
      <c r="H14" s="109"/>
      <c r="I14" s="110"/>
      <c r="J14" s="110"/>
      <c r="K14" s="2"/>
      <c r="L14" s="2"/>
      <c r="M14" s="2"/>
    </row>
    <row r="15" spans="1:13" ht="13.5" thickTop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</sheetData>
  <printOptions gridLines="1" headings="1"/>
  <pageMargins left="0.31" right="0.24" top="1" bottom="1" header="0.4921259845" footer="0.4921259845"/>
  <pageSetup horizontalDpi="600" verticalDpi="600" orientation="landscape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"/>
  <dimension ref="A1:P30"/>
  <sheetViews>
    <sheetView workbookViewId="0" topLeftCell="A1">
      <selection activeCell="A5" sqref="A5"/>
    </sheetView>
  </sheetViews>
  <sheetFormatPr defaultColWidth="11.421875" defaultRowHeight="12.75"/>
  <cols>
    <col min="1" max="1" width="6.421875" style="0" customWidth="1"/>
    <col min="2" max="2" width="15.00390625" style="0" bestFit="1" customWidth="1"/>
    <col min="3" max="3" width="18.7109375" style="0" bestFit="1" customWidth="1"/>
    <col min="4" max="4" width="5.28125" style="0" bestFit="1" customWidth="1"/>
    <col min="5" max="5" width="9.7109375" style="0" bestFit="1" customWidth="1"/>
    <col min="6" max="6" width="12.421875" style="0" bestFit="1" customWidth="1"/>
    <col min="7" max="7" width="14.57421875" style="0" bestFit="1" customWidth="1"/>
    <col min="8" max="8" width="14.140625" style="0" bestFit="1" customWidth="1"/>
    <col min="9" max="9" width="9.57421875" style="0" bestFit="1" customWidth="1"/>
    <col min="10" max="10" width="8.7109375" style="0" bestFit="1" customWidth="1"/>
    <col min="11" max="11" width="6.8515625" style="0" bestFit="1" customWidth="1"/>
    <col min="12" max="12" width="7.00390625" style="0" bestFit="1" customWidth="1"/>
  </cols>
  <sheetData>
    <row r="1" spans="1:16" ht="20.25">
      <c r="A1" s="13" t="s">
        <v>301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4"/>
      <c r="M1" s="14"/>
      <c r="N1" s="14"/>
      <c r="O1" s="14"/>
      <c r="P1" s="14"/>
    </row>
    <row r="2" spans="1:16" ht="12.75">
      <c r="A2" s="14"/>
      <c r="B2" s="12"/>
      <c r="C2" s="12"/>
      <c r="D2" s="12"/>
      <c r="E2" s="12"/>
      <c r="F2" s="12"/>
      <c r="G2" s="12"/>
      <c r="H2" s="12"/>
      <c r="I2" s="12"/>
      <c r="J2" s="12"/>
      <c r="K2" s="12"/>
      <c r="L2" s="14"/>
      <c r="M2" s="14"/>
      <c r="N2" s="14"/>
      <c r="O2" s="14"/>
      <c r="P2" s="14"/>
    </row>
    <row r="3" spans="1:16" ht="13.5" thickBot="1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4"/>
      <c r="M3" s="14"/>
      <c r="N3" s="14"/>
      <c r="O3" s="14"/>
      <c r="P3" s="14"/>
    </row>
    <row r="4" spans="1:16" ht="12.75">
      <c r="A4" s="10" t="s">
        <v>239</v>
      </c>
      <c r="B4" s="11" t="s">
        <v>240</v>
      </c>
      <c r="C4" s="11" t="s">
        <v>102</v>
      </c>
      <c r="D4" s="11" t="s">
        <v>241</v>
      </c>
      <c r="E4" s="11" t="s">
        <v>242</v>
      </c>
      <c r="F4" s="11" t="s">
        <v>104</v>
      </c>
      <c r="G4" s="11" t="s">
        <v>105</v>
      </c>
      <c r="H4" s="11" t="s">
        <v>106</v>
      </c>
      <c r="I4" s="11" t="s">
        <v>243</v>
      </c>
      <c r="J4" s="11" t="s">
        <v>244</v>
      </c>
      <c r="K4" s="17" t="s">
        <v>306</v>
      </c>
      <c r="L4" s="14"/>
      <c r="M4" s="14"/>
      <c r="N4" s="14"/>
      <c r="O4" s="14"/>
      <c r="P4" s="14"/>
    </row>
    <row r="5" spans="1:16" ht="12.75">
      <c r="A5" s="119" t="s">
        <v>234</v>
      </c>
      <c r="B5" s="120" t="s">
        <v>245</v>
      </c>
      <c r="C5" s="120" t="s">
        <v>246</v>
      </c>
      <c r="D5" s="120">
        <v>45127</v>
      </c>
      <c r="E5" s="120" t="s">
        <v>247</v>
      </c>
      <c r="F5" s="120" t="s">
        <v>248</v>
      </c>
      <c r="G5" s="120" t="s">
        <v>249</v>
      </c>
      <c r="H5" s="120" t="s">
        <v>250</v>
      </c>
      <c r="I5" s="120" t="s">
        <v>251</v>
      </c>
      <c r="J5" s="120" t="s">
        <v>252</v>
      </c>
      <c r="K5" s="121">
        <v>0.08</v>
      </c>
      <c r="L5" s="14"/>
      <c r="M5" s="14"/>
      <c r="N5" s="14"/>
      <c r="O5" s="14"/>
      <c r="P5" s="14"/>
    </row>
    <row r="6" spans="1:16" ht="12.75">
      <c r="A6" s="119" t="s">
        <v>217</v>
      </c>
      <c r="B6" s="120" t="s">
        <v>253</v>
      </c>
      <c r="C6" s="120" t="s">
        <v>254</v>
      </c>
      <c r="D6" s="120">
        <v>44137</v>
      </c>
      <c r="E6" s="120" t="s">
        <v>255</v>
      </c>
      <c r="F6" s="120" t="s">
        <v>256</v>
      </c>
      <c r="G6" s="120" t="s">
        <v>257</v>
      </c>
      <c r="H6" s="120" t="s">
        <v>258</v>
      </c>
      <c r="I6" s="120" t="s">
        <v>259</v>
      </c>
      <c r="J6" s="120" t="s">
        <v>260</v>
      </c>
      <c r="K6" s="121">
        <v>0.07</v>
      </c>
      <c r="L6" s="14"/>
      <c r="M6" s="14"/>
      <c r="N6" s="14"/>
      <c r="O6" s="14"/>
      <c r="P6" s="14"/>
    </row>
    <row r="7" spans="1:16" ht="12.75">
      <c r="A7" s="119" t="s">
        <v>196</v>
      </c>
      <c r="B7" s="120" t="s">
        <v>261</v>
      </c>
      <c r="C7" s="120" t="s">
        <v>262</v>
      </c>
      <c r="D7" s="120">
        <v>48249</v>
      </c>
      <c r="E7" s="120" t="s">
        <v>263</v>
      </c>
      <c r="F7" s="120" t="s">
        <v>264</v>
      </c>
      <c r="G7" s="120" t="s">
        <v>265</v>
      </c>
      <c r="H7" s="120" t="s">
        <v>266</v>
      </c>
      <c r="I7" s="120" t="s">
        <v>267</v>
      </c>
      <c r="J7" s="120" t="s">
        <v>268</v>
      </c>
      <c r="K7" s="121">
        <v>0.05</v>
      </c>
      <c r="L7" s="14"/>
      <c r="M7" s="14"/>
      <c r="N7" s="14"/>
      <c r="O7" s="14"/>
      <c r="P7" s="14"/>
    </row>
    <row r="8" spans="1:16" ht="12.75">
      <c r="A8" s="119" t="s">
        <v>183</v>
      </c>
      <c r="B8" s="120" t="s">
        <v>269</v>
      </c>
      <c r="C8" s="120" t="s">
        <v>270</v>
      </c>
      <c r="D8" s="120">
        <v>48712</v>
      </c>
      <c r="E8" s="120" t="s">
        <v>271</v>
      </c>
      <c r="F8" s="120" t="s">
        <v>272</v>
      </c>
      <c r="G8" s="120" t="s">
        <v>273</v>
      </c>
      <c r="H8" s="120" t="s">
        <v>274</v>
      </c>
      <c r="I8" s="120" t="s">
        <v>275</v>
      </c>
      <c r="J8" s="120" t="s">
        <v>276</v>
      </c>
      <c r="K8" s="121">
        <v>0.06</v>
      </c>
      <c r="L8" s="14"/>
      <c r="M8" s="14"/>
      <c r="N8" s="14"/>
      <c r="O8" s="14"/>
      <c r="P8" s="14"/>
    </row>
    <row r="9" spans="1:16" ht="12.75">
      <c r="A9" s="119" t="s">
        <v>172</v>
      </c>
      <c r="B9" s="120" t="s">
        <v>277</v>
      </c>
      <c r="C9" s="120" t="s">
        <v>278</v>
      </c>
      <c r="D9" s="120">
        <v>48727</v>
      </c>
      <c r="E9" s="120" t="s">
        <v>279</v>
      </c>
      <c r="F9" s="120" t="s">
        <v>280</v>
      </c>
      <c r="G9" s="120" t="s">
        <v>281</v>
      </c>
      <c r="H9" s="120" t="s">
        <v>282</v>
      </c>
      <c r="I9" s="120" t="s">
        <v>283</v>
      </c>
      <c r="J9" s="120" t="s">
        <v>284</v>
      </c>
      <c r="K9" s="121">
        <v>0.09</v>
      </c>
      <c r="L9" s="14"/>
      <c r="M9" s="14"/>
      <c r="N9" s="14"/>
      <c r="O9" s="14"/>
      <c r="P9" s="14"/>
    </row>
    <row r="10" spans="1:16" ht="12.75">
      <c r="A10" s="119" t="s">
        <v>305</v>
      </c>
      <c r="B10" s="120" t="s">
        <v>285</v>
      </c>
      <c r="C10" s="120" t="s">
        <v>286</v>
      </c>
      <c r="D10" s="120">
        <v>40213</v>
      </c>
      <c r="E10" s="120" t="s">
        <v>287</v>
      </c>
      <c r="F10" s="120" t="s">
        <v>288</v>
      </c>
      <c r="G10" s="120" t="s">
        <v>289</v>
      </c>
      <c r="H10" s="120" t="s">
        <v>290</v>
      </c>
      <c r="I10" s="120" t="s">
        <v>291</v>
      </c>
      <c r="J10" s="120" t="s">
        <v>292</v>
      </c>
      <c r="K10" s="121">
        <v>0.1</v>
      </c>
      <c r="L10" s="14"/>
      <c r="M10" s="14"/>
      <c r="N10" s="14"/>
      <c r="O10" s="14"/>
      <c r="P10" s="14"/>
    </row>
    <row r="11" spans="1:16" ht="13.5" thickBot="1">
      <c r="A11" s="122" t="s">
        <v>207</v>
      </c>
      <c r="B11" s="123" t="s">
        <v>293</v>
      </c>
      <c r="C11" s="123" t="s">
        <v>294</v>
      </c>
      <c r="D11" s="123">
        <v>47850</v>
      </c>
      <c r="E11" s="123" t="s">
        <v>295</v>
      </c>
      <c r="F11" s="123" t="s">
        <v>296</v>
      </c>
      <c r="G11" s="123" t="s">
        <v>297</v>
      </c>
      <c r="H11" s="123" t="s">
        <v>298</v>
      </c>
      <c r="I11" s="123" t="s">
        <v>299</v>
      </c>
      <c r="J11" s="123" t="s">
        <v>300</v>
      </c>
      <c r="K11" s="124">
        <v>0.15</v>
      </c>
      <c r="L11" s="14"/>
      <c r="M11" s="14"/>
      <c r="N11" s="14"/>
      <c r="O11" s="14"/>
      <c r="P11" s="14"/>
    </row>
    <row r="12" spans="1:16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4"/>
      <c r="M12" s="14"/>
      <c r="N12" s="14"/>
      <c r="O12" s="14"/>
      <c r="P12" s="14"/>
    </row>
    <row r="13" spans="1:16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4"/>
      <c r="M13" s="14"/>
      <c r="N13" s="14"/>
      <c r="O13" s="14"/>
      <c r="P13" s="14"/>
    </row>
    <row r="14" spans="1:16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4"/>
      <c r="M14" s="14"/>
      <c r="N14" s="14"/>
      <c r="O14" s="14"/>
      <c r="P14" s="14"/>
    </row>
    <row r="15" spans="1:16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4"/>
      <c r="M15" s="14"/>
      <c r="N15" s="14"/>
      <c r="O15" s="14"/>
      <c r="P15" s="14"/>
    </row>
    <row r="16" spans="1:16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4"/>
      <c r="M16" s="14"/>
      <c r="N16" s="14"/>
      <c r="O16" s="14"/>
      <c r="P16" s="14"/>
    </row>
    <row r="17" spans="1:16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4"/>
      <c r="M17" s="14"/>
      <c r="N17" s="14"/>
      <c r="O17" s="14"/>
      <c r="P17" s="14"/>
    </row>
    <row r="18" spans="1:16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4"/>
      <c r="M18" s="14"/>
      <c r="N18" s="14"/>
      <c r="O18" s="14"/>
      <c r="P18" s="14"/>
    </row>
    <row r="19" spans="1:16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4"/>
      <c r="M19" s="14"/>
      <c r="N19" s="14"/>
      <c r="O19" s="14"/>
      <c r="P19" s="14"/>
    </row>
    <row r="20" spans="1:16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4"/>
      <c r="M20" s="14"/>
      <c r="N20" s="14"/>
      <c r="O20" s="14"/>
      <c r="P20" s="14"/>
    </row>
    <row r="21" spans="1:16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4"/>
      <c r="M21" s="14"/>
      <c r="N21" s="14"/>
      <c r="O21" s="14"/>
      <c r="P21" s="14"/>
    </row>
    <row r="22" spans="1:16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4"/>
      <c r="M22" s="14"/>
      <c r="N22" s="14"/>
      <c r="O22" s="14"/>
      <c r="P22" s="14"/>
    </row>
    <row r="23" spans="1:16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</sheetData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A21"/>
  <sheetViews>
    <sheetView workbookViewId="0" topLeftCell="A1">
      <selection activeCell="F2" sqref="F2"/>
    </sheetView>
  </sheetViews>
  <sheetFormatPr defaultColWidth="11.421875" defaultRowHeight="12.75"/>
  <sheetData>
    <row r="1" ht="12.75">
      <c r="A1" s="114" t="s">
        <v>313</v>
      </c>
    </row>
    <row r="2" ht="12.75">
      <c r="A2" s="114"/>
    </row>
    <row r="3" ht="12.75">
      <c r="A3" s="114" t="s">
        <v>314</v>
      </c>
    </row>
    <row r="4" ht="12.75">
      <c r="A4" s="114"/>
    </row>
    <row r="5" ht="12.75">
      <c r="A5" s="114" t="s">
        <v>315</v>
      </c>
    </row>
    <row r="6" ht="12.75">
      <c r="A6" s="114" t="s">
        <v>316</v>
      </c>
    </row>
    <row r="7" ht="12.75">
      <c r="A7" s="114"/>
    </row>
    <row r="8" ht="12.75">
      <c r="A8" s="114" t="s">
        <v>317</v>
      </c>
    </row>
    <row r="9" ht="12.75">
      <c r="A9" s="114" t="s">
        <v>318</v>
      </c>
    </row>
    <row r="10" ht="12.75">
      <c r="A10" s="114"/>
    </row>
    <row r="11" ht="12.75">
      <c r="A11" s="114" t="s">
        <v>320</v>
      </c>
    </row>
    <row r="12" ht="12.75">
      <c r="A12" s="115" t="s">
        <v>319</v>
      </c>
    </row>
    <row r="13" ht="12.75">
      <c r="A13" s="114"/>
    </row>
    <row r="14" ht="12.75">
      <c r="A14" s="114" t="s">
        <v>323</v>
      </c>
    </row>
    <row r="15" ht="12.75">
      <c r="A15" s="114" t="s">
        <v>324</v>
      </c>
    </row>
    <row r="16" ht="12.75">
      <c r="A16" s="114"/>
    </row>
    <row r="17" ht="12.75">
      <c r="A17" s="115" t="s">
        <v>321</v>
      </c>
    </row>
    <row r="18" ht="12.75">
      <c r="A18" s="114"/>
    </row>
    <row r="19" ht="12.75">
      <c r="A19" s="114" t="s">
        <v>322</v>
      </c>
    </row>
    <row r="20" ht="12.75">
      <c r="A20" s="114"/>
    </row>
    <row r="21" ht="12.75">
      <c r="A21" s="114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Sunrise Discorp.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Merschmann</dc:creator>
  <cp:keywords/>
  <dc:description/>
  <cp:lastModifiedBy>Horst Merschmann</cp:lastModifiedBy>
  <cp:lastPrinted>2000-11-28T16:32:33Z</cp:lastPrinted>
  <dcterms:created xsi:type="dcterms:W3CDTF">1997-09-04T17:00:30Z</dcterms:created>
  <dcterms:modified xsi:type="dcterms:W3CDTF">2001-10-30T08:34:38Z</dcterms:modified>
  <cp:category/>
  <cp:version/>
  <cp:contentType/>
  <cp:contentStatus/>
</cp:coreProperties>
</file>