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4"/>
  </bookViews>
  <sheets>
    <sheet name="Eingabe" sheetId="1" r:id="rId1"/>
    <sheet name="Gehaltsgruppen" sheetId="2" r:id="rId2"/>
    <sheet name="Mitarbeiter" sheetId="3" r:id="rId3"/>
    <sheet name="Lohnsteuer" sheetId="4" r:id="rId4"/>
    <sheet name="Grunddaten" sheetId="5" r:id="rId5"/>
    <sheet name="Ausgabe" sheetId="6" r:id="rId6"/>
  </sheets>
  <definedNames/>
  <calcPr fullCalcOnLoad="1"/>
</workbook>
</file>

<file path=xl/sharedStrings.xml><?xml version="1.0" encoding="utf-8"?>
<sst xmlns="http://schemas.openxmlformats.org/spreadsheetml/2006/main" count="325" uniqueCount="191">
  <si>
    <t>Name:</t>
  </si>
  <si>
    <t>Vorname:</t>
  </si>
  <si>
    <t>Geschlecht:</t>
  </si>
  <si>
    <t>Betriebszugehörigkeit:</t>
  </si>
  <si>
    <t>Betriebszugehörigkeit</t>
  </si>
  <si>
    <t>Erläuterungen:</t>
  </si>
  <si>
    <t>LG1: leichte Arbeiten ohne Verantwortung</t>
  </si>
  <si>
    <t>LG2: mittlere Arbeiten ohne Verantwortung</t>
  </si>
  <si>
    <t>LG3: mittlere Arbeiten mit Verantwortung</t>
  </si>
  <si>
    <t>LG4: schwierige Arbeiten mit Verantwortung</t>
  </si>
  <si>
    <t>Lohnmitteilung</t>
  </si>
  <si>
    <t>m</t>
  </si>
  <si>
    <t>Mitarbeiterstammdaten:</t>
  </si>
  <si>
    <t>MA-Nr.</t>
  </si>
  <si>
    <t>Name</t>
  </si>
  <si>
    <t>Vorname</t>
  </si>
  <si>
    <t>Straße</t>
  </si>
  <si>
    <t>PLZ</t>
  </si>
  <si>
    <t>Ort</t>
  </si>
  <si>
    <t>Konfession</t>
  </si>
  <si>
    <t>rk</t>
  </si>
  <si>
    <t>Geschlecht</t>
  </si>
  <si>
    <t>Eintrittsdatum:</t>
  </si>
  <si>
    <t>Bruttolohn:</t>
  </si>
  <si>
    <t>Altersstufe:</t>
  </si>
  <si>
    <t>AS 4</t>
  </si>
  <si>
    <t>AS 2</t>
  </si>
  <si>
    <t>AS 3</t>
  </si>
  <si>
    <t>AS 5</t>
  </si>
  <si>
    <t>AS 2: Betriebzugehörigkeit &lt; 10 Jahre</t>
  </si>
  <si>
    <t>AS 3: Betriebzugehörigkeit &lt; 20 Jahre</t>
  </si>
  <si>
    <t>AS 4: Betriebzugehörigkeit &lt; 30 Jahre</t>
  </si>
  <si>
    <t>AS 5: Betriebzugehörigkeit &gt;= 30 Jahre</t>
  </si>
  <si>
    <t>Mitarbeiternummer</t>
  </si>
  <si>
    <t>Altersstufe</t>
  </si>
  <si>
    <t>Coesfeld</t>
  </si>
  <si>
    <t>Norbert</t>
  </si>
  <si>
    <t>Franz</t>
  </si>
  <si>
    <t>Friedrich</t>
  </si>
  <si>
    <t>Monika</t>
  </si>
  <si>
    <t>Peter</t>
  </si>
  <si>
    <t>Gerd</t>
  </si>
  <si>
    <t>Helmut</t>
  </si>
  <si>
    <t>Waltraud</t>
  </si>
  <si>
    <t>König</t>
  </si>
  <si>
    <t>Schmidt</t>
  </si>
  <si>
    <t>Fritz</t>
  </si>
  <si>
    <t>Gescher</t>
  </si>
  <si>
    <t>Werner</t>
  </si>
  <si>
    <t>Elke</t>
  </si>
  <si>
    <t>Gudrun</t>
  </si>
  <si>
    <t>Marion</t>
  </si>
  <si>
    <t>w</t>
  </si>
  <si>
    <t>Lohnsteuer:</t>
  </si>
  <si>
    <t>Solidaritätszuschlag:</t>
  </si>
  <si>
    <t>Kirchensteuer:</t>
  </si>
  <si>
    <t>Krankenversicherung:</t>
  </si>
  <si>
    <t>Pflegeversicherung:</t>
  </si>
  <si>
    <t>Rentenversicherung:</t>
  </si>
  <si>
    <t>Arbeitslosenversicherung:</t>
  </si>
  <si>
    <t>Konfession:</t>
  </si>
  <si>
    <t>Lohnsteuerklasse:</t>
  </si>
  <si>
    <t>ev</t>
  </si>
  <si>
    <t>Steuerklasse</t>
  </si>
  <si>
    <t>Steuermekmale</t>
  </si>
  <si>
    <t>Gehaltsstufe</t>
  </si>
  <si>
    <t>-</t>
  </si>
  <si>
    <t>Grunddaten</t>
  </si>
  <si>
    <t>Krankenversicherungssatz:</t>
  </si>
  <si>
    <t>Pflegeversicherungssatz:</t>
  </si>
  <si>
    <t>Rentenversicherungssatz:</t>
  </si>
  <si>
    <t>Arbeitslosenversicherungssatz:</t>
  </si>
  <si>
    <t>%</t>
  </si>
  <si>
    <t>(Lohnsteuer)</t>
  </si>
  <si>
    <t>(Brutto)</t>
  </si>
  <si>
    <t>Bezug</t>
  </si>
  <si>
    <t>Auszahlungsbetrag</t>
  </si>
  <si>
    <t>BLZ</t>
  </si>
  <si>
    <t>Der Betrag wird überwiesen auf:</t>
  </si>
  <si>
    <t>Kto</t>
  </si>
  <si>
    <t>COEWAG GmbH</t>
  </si>
  <si>
    <t xml:space="preserve">COEWAG GmbH </t>
  </si>
  <si>
    <t>I</t>
  </si>
  <si>
    <t>II</t>
  </si>
  <si>
    <t>III</t>
  </si>
  <si>
    <t>IV</t>
  </si>
  <si>
    <t>V</t>
  </si>
  <si>
    <t>VI</t>
  </si>
  <si>
    <t>Alterszuschlag (pro Altersstufe):</t>
  </si>
  <si>
    <t>Lohngruppenzuschlag (pro Gruppenstufe):</t>
  </si>
  <si>
    <t>Dr. Schulze</t>
  </si>
  <si>
    <t>Hans</t>
  </si>
  <si>
    <t>Berke Weg 4</t>
  </si>
  <si>
    <t>Sommer</t>
  </si>
  <si>
    <t>Lange Str. 48</t>
  </si>
  <si>
    <t>Mensing</t>
  </si>
  <si>
    <t>Josef</t>
  </si>
  <si>
    <t>Am Tor 20</t>
  </si>
  <si>
    <t>Billerbeck</t>
  </si>
  <si>
    <t>Doll</t>
  </si>
  <si>
    <t>Billerbecker Str. 120</t>
  </si>
  <si>
    <t>Lüders</t>
  </si>
  <si>
    <t>Marianne</t>
  </si>
  <si>
    <t>Letter Str. 63</t>
  </si>
  <si>
    <t>Stollmann</t>
  </si>
  <si>
    <t>Fleigenkamp 60</t>
  </si>
  <si>
    <t>Dülmen</t>
  </si>
  <si>
    <t>Klesse</t>
  </si>
  <si>
    <t>Ulla</t>
  </si>
  <si>
    <t>Bahnhofstr. 33</t>
  </si>
  <si>
    <t>Buch</t>
  </si>
  <si>
    <t>Hermann</t>
  </si>
  <si>
    <t>Hohe Str. 37</t>
  </si>
  <si>
    <t>Pieper</t>
  </si>
  <si>
    <t>Stadionweg 21</t>
  </si>
  <si>
    <t>Möller</t>
  </si>
  <si>
    <t>Dietmar</t>
  </si>
  <si>
    <t>Münsterstr. 132</t>
  </si>
  <si>
    <t>Elisabeth</t>
  </si>
  <si>
    <t>Dülmener Str. 45</t>
  </si>
  <si>
    <t>Stapel</t>
  </si>
  <si>
    <t>Zum Acker 51</t>
  </si>
  <si>
    <t>Rosendahl</t>
  </si>
  <si>
    <t>Temming</t>
  </si>
  <si>
    <t>Altenberger Str. 20</t>
  </si>
  <si>
    <t>Bethke</t>
  </si>
  <si>
    <t>Ingo</t>
  </si>
  <si>
    <t>Kleine Str. 14</t>
  </si>
  <si>
    <t>Heiming</t>
  </si>
  <si>
    <t>Schillerstr. 7</t>
  </si>
  <si>
    <t>Strom</t>
  </si>
  <si>
    <t>Dieter</t>
  </si>
  <si>
    <t>Am Graben 9</t>
  </si>
  <si>
    <t>Vogel</t>
  </si>
  <si>
    <t>Sabine</t>
  </si>
  <si>
    <t>Marktgasse 8</t>
  </si>
  <si>
    <t>Stark</t>
  </si>
  <si>
    <t>Am Wasserturm 17</t>
  </si>
  <si>
    <t>Schmieder</t>
  </si>
  <si>
    <t>Christian</t>
  </si>
  <si>
    <t>Kleine Gasse 12</t>
  </si>
  <si>
    <t>Nottuln</t>
  </si>
  <si>
    <t>Kabel</t>
  </si>
  <si>
    <t>Borkener Str. 29</t>
  </si>
  <si>
    <t>Lichte</t>
  </si>
  <si>
    <t>Ludger</t>
  </si>
  <si>
    <t>Gartenweg 32</t>
  </si>
  <si>
    <t>Önem</t>
  </si>
  <si>
    <t>Mustafa</t>
  </si>
  <si>
    <t>Am Stadtpark 10</t>
  </si>
  <si>
    <t>Wagenknecht</t>
  </si>
  <si>
    <t>Hohe Str. 63</t>
  </si>
  <si>
    <t>Meiners</t>
  </si>
  <si>
    <t>Poststr. 15</t>
  </si>
  <si>
    <t>Meier</t>
  </si>
  <si>
    <t>An der alten Mühle 3</t>
  </si>
  <si>
    <t>Dülmener Str. 185</t>
  </si>
  <si>
    <t>Klar</t>
  </si>
  <si>
    <t>Letter Str. 87</t>
  </si>
  <si>
    <t>Schwering</t>
  </si>
  <si>
    <t>Amselweg 34</t>
  </si>
  <si>
    <t>ohne</t>
  </si>
  <si>
    <t>401 545 30</t>
  </si>
  <si>
    <t>400 696 36</t>
  </si>
  <si>
    <t>400 400 28</t>
  </si>
  <si>
    <t>400 700 80</t>
  </si>
  <si>
    <t>401 631 23</t>
  </si>
  <si>
    <t>440 100 46</t>
  </si>
  <si>
    <t>Sparkasse Coe</t>
  </si>
  <si>
    <t>Volksbank Lette</t>
  </si>
  <si>
    <t>Commerzbank Coe</t>
  </si>
  <si>
    <t>Deutsche Bank Coe</t>
  </si>
  <si>
    <t>Volksbank Coe</t>
  </si>
  <si>
    <t xml:space="preserve">Sparkasse Coe </t>
  </si>
  <si>
    <t>Postbank Dortmund</t>
  </si>
  <si>
    <t>Gehaltsgruppe</t>
  </si>
  <si>
    <t>Gehaltsmerkmale</t>
  </si>
  <si>
    <t>Gehalts-
gruppe</t>
  </si>
  <si>
    <t>Kon-
fession</t>
  </si>
  <si>
    <t>Eintr.
term.</t>
  </si>
  <si>
    <t>Steuer-
klasse</t>
  </si>
  <si>
    <t xml:space="preserve">
Bank</t>
  </si>
  <si>
    <t>das Konto:</t>
  </si>
  <si>
    <t>Bankleitzahl:</t>
  </si>
  <si>
    <t>bei der Kreditinstitut:</t>
  </si>
  <si>
    <t>Gehaltsmitteilung Mitarbeiter</t>
  </si>
  <si>
    <t>COEWAG GmbH   Bahnhofstr. 33   48653 Coesfeld</t>
  </si>
  <si>
    <t>AN-Anteil</t>
  </si>
  <si>
    <t>Lohnsteuertabelle (vereinfacht 2002)</t>
  </si>
  <si>
    <t>Gehaltsgruppen</t>
  </si>
  <si>
    <t>Gehaltsgruppe: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</si>
</sst>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yyyy\-mm\-dd"/>
    <numFmt numFmtId="173" formatCode="yy"/>
    <numFmt numFmtId="174" formatCode="0.0%"/>
    <numFmt numFmtId="175" formatCode="0.000%"/>
    <numFmt numFmtId="176" formatCode="mmm/\ yy"/>
    <numFmt numFmtId="177" formatCode="_-* #,##0.00\ [$€]_-;\-* #,##0.00\ [$€]_-;_-* &quot;-&quot;??\ [$€]_-;_-@_-"/>
    <numFmt numFmtId="178" formatCode="_-* #,##0.000\ [$€]_-;\-* #,##0.000\ [$€]_-;_-* &quot;-&quot;??\ [$€]_-;_-@_-"/>
    <numFmt numFmtId="179" formatCode="_-* #,##0.0000\ [$€]_-;\-* #,##0.0000\ [$€]_-;_-* &quot;-&quot;??\ [$€]_-;_-@_-"/>
    <numFmt numFmtId="180" formatCode="yy\ &quot;Jahre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i/>
      <sz val="12"/>
      <color indexed="57"/>
      <name val="Arial"/>
      <family val="2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b/>
      <sz val="2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4" fillId="3" borderId="3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5" fillId="3" borderId="1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7" fontId="5" fillId="0" borderId="0" xfId="0" applyNumberFormat="1" applyFont="1" applyAlignment="1">
      <alignment/>
    </xf>
    <xf numFmtId="0" fontId="0" fillId="3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3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3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3" borderId="0" xfId="0" applyNumberFormat="1" applyFill="1" applyAlignment="1">
      <alignment horizontal="left"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5" fillId="0" borderId="0" xfId="0" applyFont="1" applyAlignment="1">
      <alignment horizontal="center"/>
    </xf>
    <xf numFmtId="0" fontId="7" fillId="4" borderId="0" xfId="0" applyFont="1" applyFill="1" applyAlignment="1">
      <alignment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176" fontId="5" fillId="0" borderId="0" xfId="0" applyNumberFormat="1" applyFont="1" applyFill="1" applyBorder="1" applyAlignment="1">
      <alignment vertical="top"/>
    </xf>
    <xf numFmtId="0" fontId="7" fillId="4" borderId="0" xfId="0" applyFont="1" applyFill="1" applyAlignment="1">
      <alignment wrapText="1"/>
    </xf>
    <xf numFmtId="0" fontId="7" fillId="4" borderId="0" xfId="0" applyFont="1" applyFill="1" applyAlignment="1">
      <alignment horizontal="center" wrapText="1"/>
    </xf>
    <xf numFmtId="0" fontId="7" fillId="4" borderId="0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/>
    </xf>
    <xf numFmtId="0" fontId="0" fillId="2" borderId="0" xfId="0" applyFill="1" applyAlignment="1">
      <alignment/>
    </xf>
    <xf numFmtId="173" fontId="0" fillId="2" borderId="0" xfId="0" applyNumberFormat="1" applyFill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43" fontId="0" fillId="0" borderId="0" xfId="0" applyNumberFormat="1" applyAlignment="1">
      <alignment/>
    </xf>
    <xf numFmtId="177" fontId="0" fillId="0" borderId="0" xfId="18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70" fontId="11" fillId="0" borderId="0" xfId="21" applyFont="1" applyBorder="1" applyAlignment="1">
      <alignment/>
    </xf>
    <xf numFmtId="10" fontId="0" fillId="0" borderId="0" xfId="20" applyNumberFormat="1" applyBorder="1" applyAlignment="1">
      <alignment/>
    </xf>
    <xf numFmtId="170" fontId="9" fillId="0" borderId="0" xfId="21" applyFont="1" applyBorder="1" applyAlignment="1">
      <alignment/>
    </xf>
    <xf numFmtId="177" fontId="0" fillId="0" borderId="1" xfId="18" applyBorder="1" applyAlignment="1">
      <alignment/>
    </xf>
    <xf numFmtId="177" fontId="0" fillId="0" borderId="1" xfId="18" applyFont="1" applyBorder="1" applyAlignment="1">
      <alignment/>
    </xf>
    <xf numFmtId="177" fontId="0" fillId="3" borderId="0" xfId="18" applyFont="1" applyFill="1" applyAlignment="1">
      <alignment/>
    </xf>
    <xf numFmtId="177" fontId="11" fillId="0" borderId="14" xfId="18" applyFont="1" applyBorder="1" applyAlignment="1">
      <alignment/>
    </xf>
    <xf numFmtId="177" fontId="0" fillId="0" borderId="15" xfId="18" applyBorder="1" applyAlignment="1">
      <alignment/>
    </xf>
    <xf numFmtId="177" fontId="0" fillId="0" borderId="15" xfId="18" applyFont="1" applyBorder="1" applyAlignment="1">
      <alignment/>
    </xf>
    <xf numFmtId="177" fontId="11" fillId="0" borderId="16" xfId="18" applyFont="1" applyBorder="1" applyAlignment="1">
      <alignment/>
    </xf>
    <xf numFmtId="177" fontId="0" fillId="0" borderId="17" xfId="18" applyBorder="1" applyAlignment="1">
      <alignment/>
    </xf>
    <xf numFmtId="177" fontId="0" fillId="0" borderId="18" xfId="18" applyBorder="1" applyAlignment="1">
      <alignment/>
    </xf>
    <xf numFmtId="177" fontId="11" fillId="0" borderId="19" xfId="18" applyFont="1" applyBorder="1" applyAlignment="1">
      <alignment/>
    </xf>
    <xf numFmtId="177" fontId="0" fillId="0" borderId="20" xfId="18" applyBorder="1" applyAlignment="1">
      <alignment/>
    </xf>
    <xf numFmtId="177" fontId="0" fillId="0" borderId="20" xfId="18" applyFont="1" applyFill="1" applyBorder="1" applyAlignment="1">
      <alignment/>
    </xf>
    <xf numFmtId="177" fontId="0" fillId="0" borderId="21" xfId="18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177" fontId="0" fillId="0" borderId="1" xfId="18" applyFill="1" applyBorder="1" applyAlignment="1">
      <alignment horizontal="center"/>
    </xf>
    <xf numFmtId="177" fontId="0" fillId="0" borderId="15" xfId="18" applyFill="1" applyBorder="1" applyAlignment="1">
      <alignment horizontal="center"/>
    </xf>
    <xf numFmtId="179" fontId="0" fillId="0" borderId="0" xfId="18" applyNumberFormat="1" applyAlignment="1">
      <alignment/>
    </xf>
    <xf numFmtId="177" fontId="11" fillId="0" borderId="0" xfId="18" applyFont="1" applyBorder="1" applyAlignment="1">
      <alignment/>
    </xf>
    <xf numFmtId="177" fontId="0" fillId="0" borderId="0" xfId="18" applyBorder="1" applyAlignment="1">
      <alignment/>
    </xf>
    <xf numFmtId="177" fontId="0" fillId="0" borderId="0" xfId="18" applyFill="1" applyBorder="1" applyAlignment="1">
      <alignment horizontal="center"/>
    </xf>
    <xf numFmtId="177" fontId="0" fillId="0" borderId="17" xfId="18" applyFill="1" applyBorder="1" applyAlignment="1">
      <alignment horizontal="center"/>
    </xf>
    <xf numFmtId="177" fontId="0" fillId="5" borderId="1" xfId="18" applyFill="1" applyBorder="1" applyAlignment="1">
      <alignment/>
    </xf>
    <xf numFmtId="177" fontId="0" fillId="6" borderId="1" xfId="18" applyFill="1" applyBorder="1" applyAlignment="1">
      <alignment/>
    </xf>
    <xf numFmtId="174" fontId="0" fillId="6" borderId="1" xfId="20" applyNumberFormat="1" applyFill="1" applyBorder="1" applyAlignment="1">
      <alignment/>
    </xf>
    <xf numFmtId="174" fontId="0" fillId="6" borderId="1" xfId="0" applyNumberFormat="1" applyFill="1" applyBorder="1" applyAlignment="1">
      <alignment/>
    </xf>
    <xf numFmtId="10" fontId="0" fillId="5" borderId="1" xfId="20" applyNumberFormat="1" applyFill="1" applyBorder="1" applyAlignment="1">
      <alignment/>
    </xf>
    <xf numFmtId="0" fontId="3" fillId="5" borderId="0" xfId="0" applyFont="1" applyFill="1" applyAlignment="1">
      <alignment/>
    </xf>
    <xf numFmtId="0" fontId="3" fillId="5" borderId="3" xfId="0" applyFont="1" applyFill="1" applyBorder="1" applyAlignment="1">
      <alignment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/>
    </xf>
    <xf numFmtId="177" fontId="0" fillId="5" borderId="0" xfId="18" applyFont="1" applyFill="1" applyAlignment="1">
      <alignment/>
    </xf>
    <xf numFmtId="177" fontId="0" fillId="5" borderId="12" xfId="18" applyFont="1" applyFill="1" applyBorder="1" applyAlignment="1">
      <alignment/>
    </xf>
    <xf numFmtId="0" fontId="0" fillId="5" borderId="0" xfId="0" applyFont="1" applyFill="1" applyAlignment="1">
      <alignment horizontal="center"/>
    </xf>
    <xf numFmtId="17" fontId="0" fillId="5" borderId="12" xfId="0" applyNumberFormat="1" applyFont="1" applyFill="1" applyBorder="1" applyAlignment="1">
      <alignment/>
    </xf>
    <xf numFmtId="0" fontId="0" fillId="5" borderId="1" xfId="0" applyFill="1" applyBorder="1" applyAlignment="1">
      <alignment horizontal="left"/>
    </xf>
    <xf numFmtId="17" fontId="0" fillId="5" borderId="1" xfId="0" applyNumberFormat="1" applyFill="1" applyBorder="1" applyAlignment="1">
      <alignment horizontal="left"/>
    </xf>
    <xf numFmtId="17" fontId="0" fillId="5" borderId="0" xfId="0" applyNumberFormat="1" applyFill="1" applyAlignment="1">
      <alignment/>
    </xf>
    <xf numFmtId="0" fontId="16" fillId="6" borderId="1" xfId="0" applyFont="1" applyFill="1" applyBorder="1" applyAlignment="1">
      <alignment horizontal="left"/>
    </xf>
    <xf numFmtId="180" fontId="0" fillId="5" borderId="1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0" xfId="0" applyFont="1" applyFill="1" applyAlignment="1">
      <alignment horizontal="right"/>
    </xf>
    <xf numFmtId="0" fontId="3" fillId="2" borderId="2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4" sqref="B4:C13"/>
    </sheetView>
  </sheetViews>
  <sheetFormatPr defaultColWidth="11.421875" defaultRowHeight="12.75"/>
  <cols>
    <col min="1" max="1" width="6.421875" style="0" customWidth="1"/>
    <col min="2" max="2" width="19.421875" style="0" bestFit="1" customWidth="1"/>
    <col min="3" max="3" width="26.8515625" style="0" bestFit="1" customWidth="1"/>
    <col min="5" max="5" width="7.421875" style="0" customWidth="1"/>
    <col min="6" max="6" width="13.57421875" style="0" customWidth="1"/>
    <col min="7" max="7" width="6.7109375" style="0" bestFit="1" customWidth="1"/>
  </cols>
  <sheetData>
    <row r="1" spans="1:9" ht="26.25">
      <c r="A1" s="57" t="s">
        <v>81</v>
      </c>
      <c r="B1" s="54"/>
      <c r="C1" s="54"/>
      <c r="D1" s="56" t="s">
        <v>185</v>
      </c>
      <c r="E1" s="54"/>
      <c r="F1" s="54"/>
      <c r="G1" s="103">
        <f ca="1">TODAY()</f>
        <v>37712</v>
      </c>
      <c r="H1" s="54"/>
      <c r="I1" s="54"/>
    </row>
    <row r="2" spans="1:9" ht="12.75">
      <c r="A2" s="54"/>
      <c r="B2" s="54"/>
      <c r="C2" s="54"/>
      <c r="D2" s="54"/>
      <c r="E2" s="54"/>
      <c r="F2" s="54"/>
      <c r="G2" s="54"/>
      <c r="H2" s="54"/>
      <c r="I2" s="54"/>
    </row>
    <row r="3" spans="1:9" ht="12.75">
      <c r="A3" s="54"/>
      <c r="B3" s="54"/>
      <c r="C3" s="54"/>
      <c r="D3" s="54"/>
      <c r="E3" s="54"/>
      <c r="F3" s="54"/>
      <c r="G3" s="54"/>
      <c r="H3" s="54"/>
      <c r="I3" s="54"/>
    </row>
    <row r="4" spans="1:9" ht="12.75">
      <c r="A4" s="54"/>
      <c r="B4" s="53" t="s">
        <v>13</v>
      </c>
      <c r="C4" s="104">
        <v>30011</v>
      </c>
      <c r="D4" s="54"/>
      <c r="E4" s="54"/>
      <c r="F4" s="54"/>
      <c r="G4" s="54"/>
      <c r="H4" s="54"/>
      <c r="I4" s="54"/>
    </row>
    <row r="5" spans="1:9" ht="12.75">
      <c r="A5" s="54"/>
      <c r="B5" s="53" t="s">
        <v>0</v>
      </c>
      <c r="C5" s="101" t="str">
        <f>VLOOKUP($C$4,Mitarbeiter!$A$4:$K$103,2)</f>
        <v>Schmieder</v>
      </c>
      <c r="D5" s="54"/>
      <c r="E5" s="54"/>
      <c r="F5" s="54"/>
      <c r="G5" s="54"/>
      <c r="H5" s="54"/>
      <c r="I5" s="54"/>
    </row>
    <row r="6" spans="1:9" ht="12.75">
      <c r="A6" s="54"/>
      <c r="B6" s="53" t="s">
        <v>1</v>
      </c>
      <c r="C6" s="101" t="str">
        <f>VLOOKUP($C$4,Mitarbeiter!$A$4:$K$103,3)</f>
        <v>Christian</v>
      </c>
      <c r="D6" s="54"/>
      <c r="E6" s="54"/>
      <c r="F6" s="54"/>
      <c r="G6" s="54"/>
      <c r="H6" s="54"/>
      <c r="I6" s="54"/>
    </row>
    <row r="7" spans="1:9" ht="12.75">
      <c r="A7" s="54"/>
      <c r="B7" s="53" t="s">
        <v>2</v>
      </c>
      <c r="C7" s="101" t="str">
        <f>VLOOKUP($C$4,Mitarbeiter!$A$4:$K$103,10)</f>
        <v>m</v>
      </c>
      <c r="D7" s="54"/>
      <c r="E7" s="54"/>
      <c r="F7" s="54"/>
      <c r="G7" s="54"/>
      <c r="H7" s="54"/>
      <c r="I7" s="54"/>
    </row>
    <row r="8" spans="1:9" ht="12.75">
      <c r="A8" s="54"/>
      <c r="B8" s="53" t="s">
        <v>22</v>
      </c>
      <c r="C8" s="102">
        <f>VLOOKUP($C$4,Mitarbeiter!$A$4:$K$103,9)</f>
        <v>25934</v>
      </c>
      <c r="D8" s="54"/>
      <c r="E8" s="55"/>
      <c r="F8" s="54"/>
      <c r="G8" s="54"/>
      <c r="H8" s="54"/>
      <c r="I8" s="54"/>
    </row>
    <row r="9" spans="1:9" ht="12.75">
      <c r="A9" s="54"/>
      <c r="B9" s="53" t="s">
        <v>3</v>
      </c>
      <c r="C9" s="105">
        <f>G1-C8</f>
        <v>11778</v>
      </c>
      <c r="D9" s="54"/>
      <c r="E9" s="54"/>
      <c r="F9" s="54"/>
      <c r="G9" s="54"/>
      <c r="H9" s="54"/>
      <c r="I9" s="54"/>
    </row>
    <row r="10" spans="1:9" ht="12.75">
      <c r="A10" s="54"/>
      <c r="B10" s="53" t="s">
        <v>24</v>
      </c>
      <c r="C10" s="101">
        <f>IF(C9&lt;3664,2,IF(C9&lt;7317,3,IF(C9&lt;10969,4,5)))</f>
        <v>5</v>
      </c>
      <c r="D10" s="54"/>
      <c r="E10" s="55"/>
      <c r="F10" s="54"/>
      <c r="G10" s="54"/>
      <c r="H10" s="54"/>
      <c r="I10" s="54"/>
    </row>
    <row r="11" spans="1:9" ht="12.75">
      <c r="A11" s="54"/>
      <c r="B11" s="53" t="s">
        <v>190</v>
      </c>
      <c r="C11" s="101">
        <f>VLOOKUP($C$4,Mitarbeiter!$A$3:$M$31,7)</f>
        <v>5</v>
      </c>
      <c r="D11" s="54"/>
      <c r="E11" s="54"/>
      <c r="F11" s="54"/>
      <c r="G11" s="54"/>
      <c r="H11" s="54"/>
      <c r="I11" s="54"/>
    </row>
    <row r="12" spans="1:9" ht="12.75">
      <c r="A12" s="54"/>
      <c r="B12" s="53" t="s">
        <v>60</v>
      </c>
      <c r="C12" s="101" t="str">
        <f>VLOOKUP($C$4,Mitarbeiter!$A$4:$M$31,8)</f>
        <v>ohne</v>
      </c>
      <c r="D12" s="54"/>
      <c r="E12" s="54"/>
      <c r="F12" s="54"/>
      <c r="G12" s="54"/>
      <c r="H12" s="54"/>
      <c r="I12" s="54"/>
    </row>
    <row r="13" spans="1:9" ht="12.75">
      <c r="A13" s="54"/>
      <c r="B13" s="53" t="s">
        <v>61</v>
      </c>
      <c r="C13" s="101">
        <f>VLOOKUP($C$4,Mitarbeiter!$A$4:$M$31,11)</f>
        <v>2</v>
      </c>
      <c r="D13" s="54"/>
      <c r="E13" s="54"/>
      <c r="F13" s="54"/>
      <c r="G13" s="54"/>
      <c r="H13" s="54"/>
      <c r="I13" s="54"/>
    </row>
    <row r="14" spans="1:9" ht="12.75">
      <c r="A14" s="54"/>
      <c r="B14" s="54"/>
      <c r="C14" s="54"/>
      <c r="D14" s="54"/>
      <c r="E14" s="54"/>
      <c r="F14" s="54"/>
      <c r="G14" s="54"/>
      <c r="H14" s="54"/>
      <c r="I14" s="54"/>
    </row>
    <row r="15" spans="1:9" ht="12.75">
      <c r="A15" s="54"/>
      <c r="B15" s="54"/>
      <c r="C15" s="54"/>
      <c r="D15" s="54"/>
      <c r="E15" s="54"/>
      <c r="F15" s="54"/>
      <c r="G15" s="54"/>
      <c r="H15" s="54"/>
      <c r="I15" s="54"/>
    </row>
    <row r="16" spans="1:9" ht="12.75">
      <c r="A16" s="54"/>
      <c r="B16" s="54"/>
      <c r="C16" s="54"/>
      <c r="D16" s="54"/>
      <c r="E16" s="54"/>
      <c r="F16" s="54"/>
      <c r="G16" s="54"/>
      <c r="H16" s="54"/>
      <c r="I16" s="54"/>
    </row>
    <row r="17" spans="1:9" ht="12.75">
      <c r="A17" s="54"/>
      <c r="B17" s="54"/>
      <c r="C17" s="54"/>
      <c r="D17" s="54"/>
      <c r="E17" s="54"/>
      <c r="F17" s="54"/>
      <c r="G17" s="54"/>
      <c r="H17" s="54"/>
      <c r="I17" s="54"/>
    </row>
    <row r="18" spans="1:9" ht="12.75">
      <c r="A18" s="54"/>
      <c r="B18" s="54"/>
      <c r="C18" s="54"/>
      <c r="D18" s="54"/>
      <c r="E18" s="54"/>
      <c r="F18" s="54"/>
      <c r="G18" s="54"/>
      <c r="H18" s="54"/>
      <c r="I18" s="54"/>
    </row>
    <row r="19" spans="1:9" ht="12.75">
      <c r="A19" s="54"/>
      <c r="B19" s="54"/>
      <c r="C19" s="54"/>
      <c r="D19" s="54"/>
      <c r="E19" s="54"/>
      <c r="F19" s="54"/>
      <c r="G19" s="54"/>
      <c r="H19" s="54"/>
      <c r="I19" s="54"/>
    </row>
    <row r="20" spans="1:9" ht="12.75">
      <c r="A20" s="54"/>
      <c r="B20" s="54"/>
      <c r="C20" s="54"/>
      <c r="D20" s="54"/>
      <c r="E20" s="54"/>
      <c r="F20" s="54"/>
      <c r="G20" s="54"/>
      <c r="H20" s="54"/>
      <c r="I20" s="54"/>
    </row>
    <row r="21" spans="1:9" ht="12.75">
      <c r="A21" s="54"/>
      <c r="B21" s="54"/>
      <c r="C21" s="54"/>
      <c r="D21" s="54"/>
      <c r="E21" s="54"/>
      <c r="F21" s="54"/>
      <c r="G21" s="54"/>
      <c r="H21" s="54"/>
      <c r="I21" s="54"/>
    </row>
    <row r="22" spans="1:9" ht="12.75">
      <c r="A22" s="54"/>
      <c r="B22" s="54"/>
      <c r="C22" s="54"/>
      <c r="D22" s="54"/>
      <c r="E22" s="54"/>
      <c r="F22" s="54"/>
      <c r="G22" s="54"/>
      <c r="H22" s="54"/>
      <c r="I22" s="54"/>
    </row>
    <row r="23" spans="1:9" ht="12.75">
      <c r="A23" s="54"/>
      <c r="B23" s="54"/>
      <c r="C23" s="54"/>
      <c r="D23" s="54"/>
      <c r="E23" s="54"/>
      <c r="F23" s="54"/>
      <c r="G23" s="54"/>
      <c r="H23" s="54"/>
      <c r="I23" s="54"/>
    </row>
    <row r="24" spans="1:9" ht="12.75">
      <c r="A24" s="54"/>
      <c r="B24" s="54"/>
      <c r="C24" s="54"/>
      <c r="D24" s="54"/>
      <c r="E24" s="54"/>
      <c r="F24" s="54"/>
      <c r="G24" s="54"/>
      <c r="H24" s="54"/>
      <c r="I24" s="54"/>
    </row>
    <row r="25" spans="1:9" ht="12.75">
      <c r="A25" s="54"/>
      <c r="B25" s="54"/>
      <c r="C25" s="54"/>
      <c r="D25" s="54"/>
      <c r="E25" s="54"/>
      <c r="F25" s="54"/>
      <c r="G25" s="54"/>
      <c r="H25" s="54"/>
      <c r="I25" s="54"/>
    </row>
    <row r="26" spans="1:9" ht="12.75">
      <c r="A26" s="54"/>
      <c r="B26" s="54"/>
      <c r="C26" s="54"/>
      <c r="D26" s="54"/>
      <c r="E26" s="54"/>
      <c r="F26" s="54"/>
      <c r="G26" s="54"/>
      <c r="H26" s="54"/>
      <c r="I26" s="54"/>
    </row>
    <row r="27" spans="1:9" ht="12.75">
      <c r="A27" s="54"/>
      <c r="B27" s="54"/>
      <c r="C27" s="54"/>
      <c r="D27" s="54"/>
      <c r="E27" s="54"/>
      <c r="F27" s="54"/>
      <c r="G27" s="54"/>
      <c r="H27" s="54"/>
      <c r="I27" s="54"/>
    </row>
    <row r="28" spans="1:9" ht="12.75">
      <c r="A28" s="54"/>
      <c r="B28" s="54"/>
      <c r="C28" s="54"/>
      <c r="D28" s="54"/>
      <c r="E28" s="54"/>
      <c r="F28" s="54"/>
      <c r="G28" s="54"/>
      <c r="H28" s="54"/>
      <c r="I28" s="54"/>
    </row>
    <row r="29" spans="8:9" ht="12.75">
      <c r="H29" s="36"/>
      <c r="I29" s="36"/>
    </row>
    <row r="30" spans="8:9" ht="12.75">
      <c r="H30" s="36"/>
      <c r="I30" s="36"/>
    </row>
    <row r="31" spans="8:9" ht="12.75">
      <c r="H31" s="36"/>
      <c r="I31" s="36"/>
    </row>
    <row r="32" spans="8:9" ht="12.75">
      <c r="H32" s="36"/>
      <c r="I32" s="36"/>
    </row>
    <row r="33" spans="8:9" ht="12.75">
      <c r="H33" s="36"/>
      <c r="I33" s="36"/>
    </row>
    <row r="34" spans="8:9" ht="12.75">
      <c r="H34" s="36"/>
      <c r="I34" s="36"/>
    </row>
    <row r="35" spans="8:9" ht="12.75">
      <c r="H35" s="36"/>
      <c r="I35" s="36"/>
    </row>
    <row r="36" spans="8:9" ht="12.75">
      <c r="H36" s="36"/>
      <c r="I36" s="36"/>
    </row>
    <row r="37" spans="8:9" ht="12.75">
      <c r="H37" s="36"/>
      <c r="I37" s="36"/>
    </row>
    <row r="38" spans="8:9" ht="12.75">
      <c r="H38" s="36"/>
      <c r="I38" s="36"/>
    </row>
    <row r="39" spans="8:9" ht="12.75">
      <c r="H39" s="36"/>
      <c r="I39" s="36"/>
    </row>
    <row r="40" spans="8:9" ht="12.75">
      <c r="H40" s="36"/>
      <c r="I40" s="36"/>
    </row>
    <row r="41" spans="8:9" ht="12.75">
      <c r="H41" s="36"/>
      <c r="I41" s="36"/>
    </row>
    <row r="42" spans="8:9" ht="12.75">
      <c r="H42" s="36"/>
      <c r="I42" s="36"/>
    </row>
  </sheetData>
  <printOptions/>
  <pageMargins left="0.41" right="0.33" top="1" bottom="1" header="0.43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3" sqref="A3:E11"/>
    </sheetView>
  </sheetViews>
  <sheetFormatPr defaultColWidth="11.421875" defaultRowHeight="12.75"/>
  <cols>
    <col min="1" max="1" width="15.421875" style="0" customWidth="1"/>
    <col min="2" max="3" width="12.7109375" style="0" bestFit="1" customWidth="1"/>
    <col min="4" max="4" width="14.421875" style="0" customWidth="1"/>
    <col min="5" max="5" width="13.7109375" style="0" bestFit="1" customWidth="1"/>
  </cols>
  <sheetData>
    <row r="1" spans="1:9" ht="15.75">
      <c r="A1" s="41" t="s">
        <v>80</v>
      </c>
      <c r="B1" s="42"/>
      <c r="C1" s="42"/>
      <c r="D1" s="40" t="s">
        <v>189</v>
      </c>
      <c r="E1" s="6"/>
      <c r="F1" s="6"/>
      <c r="G1" s="6"/>
      <c r="H1" s="6"/>
      <c r="I1" s="6"/>
    </row>
    <row r="2" spans="1:9" ht="12.75">
      <c r="A2" s="6"/>
      <c r="B2" s="6"/>
      <c r="C2" s="6"/>
      <c r="D2" s="6"/>
      <c r="E2" s="6"/>
      <c r="F2" s="6"/>
      <c r="G2" s="6"/>
      <c r="H2" s="6"/>
      <c r="I2" s="6"/>
    </row>
    <row r="3" spans="1:9" ht="12.75">
      <c r="A3" s="7"/>
      <c r="B3" s="106" t="s">
        <v>4</v>
      </c>
      <c r="C3" s="106"/>
      <c r="D3" s="106"/>
      <c r="E3" s="106"/>
      <c r="F3" s="6"/>
      <c r="G3" s="6"/>
      <c r="H3" s="6"/>
      <c r="I3" s="6"/>
    </row>
    <row r="4" spans="1:9" ht="12.75">
      <c r="A4" s="3" t="s">
        <v>175</v>
      </c>
      <c r="B4" s="9" t="s">
        <v>26</v>
      </c>
      <c r="C4" s="9" t="s">
        <v>27</v>
      </c>
      <c r="D4" s="9" t="s">
        <v>25</v>
      </c>
      <c r="E4" s="9" t="s">
        <v>28</v>
      </c>
      <c r="F4" s="6"/>
      <c r="G4" s="6"/>
      <c r="H4" s="6"/>
      <c r="I4" s="6"/>
    </row>
    <row r="5" spans="1:9" ht="12.75">
      <c r="A5" s="4">
        <v>1</v>
      </c>
      <c r="B5" s="89">
        <v>1480</v>
      </c>
      <c r="C5" s="88">
        <f aca="true" t="shared" si="0" ref="C5:E8">B5*(1+$D$14)</f>
        <v>1701.9999999999998</v>
      </c>
      <c r="D5" s="88">
        <f t="shared" si="0"/>
        <v>1957.2999999999995</v>
      </c>
      <c r="E5" s="88">
        <f t="shared" si="0"/>
        <v>2250.894999999999</v>
      </c>
      <c r="F5" s="6"/>
      <c r="G5" s="6"/>
      <c r="H5" s="6"/>
      <c r="I5" s="6"/>
    </row>
    <row r="6" spans="1:9" ht="12.75">
      <c r="A6" s="4">
        <v>2</v>
      </c>
      <c r="B6" s="88">
        <f aca="true" t="shared" si="1" ref="B6:B11">B5*(1+$D$15)</f>
        <v>1776</v>
      </c>
      <c r="C6" s="88">
        <f t="shared" si="0"/>
        <v>2042.3999999999999</v>
      </c>
      <c r="D6" s="88">
        <f t="shared" si="0"/>
        <v>2348.7599999999998</v>
      </c>
      <c r="E6" s="88">
        <f t="shared" si="0"/>
        <v>2701.0739999999996</v>
      </c>
      <c r="F6" s="6"/>
      <c r="G6" s="6"/>
      <c r="H6" s="6"/>
      <c r="I6" s="6"/>
    </row>
    <row r="7" spans="1:9" ht="12.75">
      <c r="A7" s="4">
        <v>3</v>
      </c>
      <c r="B7" s="88">
        <f t="shared" si="1"/>
        <v>2131.2</v>
      </c>
      <c r="C7" s="88">
        <f t="shared" si="0"/>
        <v>2450.8799999999997</v>
      </c>
      <c r="D7" s="88">
        <f t="shared" si="0"/>
        <v>2818.5119999999993</v>
      </c>
      <c r="E7" s="88">
        <f t="shared" si="0"/>
        <v>3241.288799999999</v>
      </c>
      <c r="F7" s="6"/>
      <c r="G7" s="6"/>
      <c r="H7" s="6"/>
      <c r="I7" s="6"/>
    </row>
    <row r="8" spans="1:9" ht="12.75">
      <c r="A8" s="4">
        <v>4</v>
      </c>
      <c r="B8" s="88">
        <f t="shared" si="1"/>
        <v>2557.4399999999996</v>
      </c>
      <c r="C8" s="88">
        <f t="shared" si="0"/>
        <v>2941.055999999999</v>
      </c>
      <c r="D8" s="88">
        <f t="shared" si="0"/>
        <v>3382.214399999999</v>
      </c>
      <c r="E8" s="88">
        <f t="shared" si="0"/>
        <v>3889.5465599999984</v>
      </c>
      <c r="F8" s="6"/>
      <c r="G8" s="6"/>
      <c r="H8" s="6"/>
      <c r="I8" s="6"/>
    </row>
    <row r="9" spans="1:9" ht="12.75">
      <c r="A9" s="4">
        <v>5</v>
      </c>
      <c r="B9" s="88">
        <f t="shared" si="1"/>
        <v>3068.9279999999994</v>
      </c>
      <c r="C9" s="88">
        <f aca="true" t="shared" si="2" ref="C9:E11">B9*(1+$D$14)</f>
        <v>3529.267199999999</v>
      </c>
      <c r="D9" s="88">
        <f t="shared" si="2"/>
        <v>4058.6572799999985</v>
      </c>
      <c r="E9" s="88">
        <f t="shared" si="2"/>
        <v>4667.455871999998</v>
      </c>
      <c r="F9" s="6"/>
      <c r="G9" s="6"/>
      <c r="H9" s="6"/>
      <c r="I9" s="6"/>
    </row>
    <row r="10" spans="1:9" ht="12.75">
      <c r="A10" s="4">
        <v>6</v>
      </c>
      <c r="B10" s="88">
        <f t="shared" si="1"/>
        <v>3682.713599999999</v>
      </c>
      <c r="C10" s="88">
        <f t="shared" si="2"/>
        <v>4235.120639999998</v>
      </c>
      <c r="D10" s="88">
        <f t="shared" si="2"/>
        <v>4870.388735999998</v>
      </c>
      <c r="E10" s="88">
        <f t="shared" si="2"/>
        <v>5600.947046399997</v>
      </c>
      <c r="F10" s="6"/>
      <c r="G10" s="6"/>
      <c r="H10" s="6"/>
      <c r="I10" s="6"/>
    </row>
    <row r="11" spans="1:9" ht="12.75">
      <c r="A11" s="4">
        <v>7</v>
      </c>
      <c r="B11" s="88">
        <f t="shared" si="1"/>
        <v>4419.256319999999</v>
      </c>
      <c r="C11" s="88">
        <f t="shared" si="2"/>
        <v>5082.144767999998</v>
      </c>
      <c r="D11" s="88">
        <f t="shared" si="2"/>
        <v>5844.466483199998</v>
      </c>
      <c r="E11" s="88">
        <f t="shared" si="2"/>
        <v>6721.136455679997</v>
      </c>
      <c r="F11" s="6"/>
      <c r="G11" s="6"/>
      <c r="H11" s="6"/>
      <c r="I11" s="6"/>
    </row>
    <row r="12" spans="1:9" ht="12.75">
      <c r="A12" s="6"/>
      <c r="B12" s="6"/>
      <c r="C12" s="6"/>
      <c r="D12" s="6"/>
      <c r="E12" s="6"/>
      <c r="F12" s="6"/>
      <c r="G12" s="6"/>
      <c r="H12" s="6"/>
      <c r="I12" s="6"/>
    </row>
    <row r="13" spans="1:9" ht="12.75">
      <c r="A13" s="6"/>
      <c r="B13" s="6"/>
      <c r="C13" s="6"/>
      <c r="D13" s="6"/>
      <c r="E13" s="6"/>
      <c r="F13" s="6"/>
      <c r="G13" s="6"/>
      <c r="H13" s="6"/>
      <c r="I13" s="6"/>
    </row>
    <row r="14" spans="1:9" ht="12.75">
      <c r="A14" s="107" t="s">
        <v>88</v>
      </c>
      <c r="B14" s="107"/>
      <c r="C14" s="107"/>
      <c r="D14" s="39">
        <v>0.15</v>
      </c>
      <c r="E14" s="6"/>
      <c r="F14" s="6"/>
      <c r="G14" s="6"/>
      <c r="H14" s="6"/>
      <c r="I14" s="6"/>
    </row>
    <row r="15" spans="1:9" ht="12.75">
      <c r="A15" s="107" t="s">
        <v>89</v>
      </c>
      <c r="B15" s="107"/>
      <c r="C15" s="107"/>
      <c r="D15" s="39">
        <v>0.2</v>
      </c>
      <c r="E15" s="6"/>
      <c r="F15" s="6"/>
      <c r="G15" s="6"/>
      <c r="H15" s="6"/>
      <c r="I15" s="6"/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  <row r="17" spans="1:9" ht="12.75">
      <c r="A17" s="18" t="s">
        <v>5</v>
      </c>
      <c r="B17" s="10"/>
      <c r="C17" s="10"/>
      <c r="D17" s="10"/>
      <c r="E17" s="10"/>
      <c r="F17" s="11"/>
      <c r="G17" s="6"/>
      <c r="H17" s="6"/>
      <c r="I17" s="6"/>
    </row>
    <row r="18" spans="1:9" ht="12.75">
      <c r="A18" s="12" t="s">
        <v>6</v>
      </c>
      <c r="B18" s="13"/>
      <c r="C18" s="13"/>
      <c r="D18" s="13" t="s">
        <v>29</v>
      </c>
      <c r="E18" s="13"/>
      <c r="F18" s="14"/>
      <c r="G18" s="6"/>
      <c r="H18" s="6"/>
      <c r="I18" s="6"/>
    </row>
    <row r="19" spans="1:9" ht="12.75">
      <c r="A19" s="12" t="s">
        <v>7</v>
      </c>
      <c r="B19" s="13"/>
      <c r="C19" s="13"/>
      <c r="D19" s="13" t="s">
        <v>30</v>
      </c>
      <c r="E19" s="13"/>
      <c r="F19" s="14"/>
      <c r="G19" s="6"/>
      <c r="H19" s="6"/>
      <c r="I19" s="6"/>
    </row>
    <row r="20" spans="1:9" ht="12.75">
      <c r="A20" s="12" t="s">
        <v>8</v>
      </c>
      <c r="B20" s="13"/>
      <c r="C20" s="13"/>
      <c r="D20" s="13" t="s">
        <v>31</v>
      </c>
      <c r="E20" s="13"/>
      <c r="F20" s="14"/>
      <c r="G20" s="6"/>
      <c r="H20" s="6"/>
      <c r="I20" s="6"/>
    </row>
    <row r="21" spans="1:9" ht="12.75">
      <c r="A21" s="15" t="s">
        <v>9</v>
      </c>
      <c r="B21" s="16"/>
      <c r="C21" s="16"/>
      <c r="D21" s="16" t="s">
        <v>32</v>
      </c>
      <c r="E21" s="16"/>
      <c r="F21" s="17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</sheetData>
  <mergeCells count="3">
    <mergeCell ref="B3:E3"/>
    <mergeCell ref="A14:C14"/>
    <mergeCell ref="A15:C1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3"/>
  <sheetViews>
    <sheetView workbookViewId="0" topLeftCell="A1">
      <pane ySplit="3" topLeftCell="BM4" activePane="bottomLeft" state="frozen"/>
      <selection pane="topLeft" activeCell="A1" sqref="A1"/>
      <selection pane="bottomLeft" activeCell="N14" sqref="N14"/>
    </sheetView>
  </sheetViews>
  <sheetFormatPr defaultColWidth="11.421875" defaultRowHeight="12.75"/>
  <cols>
    <col min="1" max="1" width="6.00390625" style="0" customWidth="1"/>
    <col min="2" max="2" width="12.421875" style="0" bestFit="1" customWidth="1"/>
    <col min="3" max="3" width="9.421875" style="0" bestFit="1" customWidth="1"/>
    <col min="4" max="4" width="21.00390625" style="0" bestFit="1" customWidth="1"/>
    <col min="5" max="5" width="6.00390625" style="0" bestFit="1" customWidth="1"/>
    <col min="6" max="6" width="9.7109375" style="20" bestFit="1" customWidth="1"/>
    <col min="7" max="7" width="7.57421875" style="0" bestFit="1" customWidth="1"/>
    <col min="8" max="8" width="7.00390625" style="38" bestFit="1" customWidth="1"/>
    <col min="9" max="9" width="6.140625" style="0" bestFit="1" customWidth="1"/>
    <col min="10" max="10" width="9.8515625" style="0" bestFit="1" customWidth="1"/>
    <col min="11" max="11" width="7.8515625" style="0" bestFit="1" customWidth="1"/>
    <col min="12" max="12" width="10.140625" style="0" bestFit="1" customWidth="1"/>
    <col min="13" max="13" width="10.00390625" style="0" bestFit="1" customWidth="1"/>
    <col min="14" max="14" width="17.7109375" style="0" bestFit="1" customWidth="1"/>
  </cols>
  <sheetData>
    <row r="1" ht="15.75">
      <c r="A1" s="1" t="s">
        <v>12</v>
      </c>
    </row>
    <row r="3" spans="1:14" ht="22.5">
      <c r="A3" s="44" t="s">
        <v>13</v>
      </c>
      <c r="B3" s="44" t="s">
        <v>14</v>
      </c>
      <c r="C3" s="44" t="s">
        <v>15</v>
      </c>
      <c r="D3" s="44" t="s">
        <v>16</v>
      </c>
      <c r="E3" s="44" t="s">
        <v>17</v>
      </c>
      <c r="F3" s="45" t="s">
        <v>18</v>
      </c>
      <c r="G3" s="50" t="s">
        <v>177</v>
      </c>
      <c r="H3" s="51" t="s">
        <v>178</v>
      </c>
      <c r="I3" s="50" t="s">
        <v>179</v>
      </c>
      <c r="J3" s="44" t="s">
        <v>21</v>
      </c>
      <c r="K3" s="50" t="s">
        <v>180</v>
      </c>
      <c r="L3" s="46" t="s">
        <v>77</v>
      </c>
      <c r="M3" s="46" t="s">
        <v>79</v>
      </c>
      <c r="N3" s="52" t="s">
        <v>181</v>
      </c>
    </row>
    <row r="4" spans="1:14" ht="11.25" customHeight="1">
      <c r="A4" s="47">
        <v>10001</v>
      </c>
      <c r="B4" s="47" t="s">
        <v>90</v>
      </c>
      <c r="C4" s="47" t="s">
        <v>91</v>
      </c>
      <c r="D4" s="47" t="s">
        <v>92</v>
      </c>
      <c r="E4" s="47">
        <v>48653</v>
      </c>
      <c r="F4" s="47" t="s">
        <v>35</v>
      </c>
      <c r="G4" s="48">
        <v>7</v>
      </c>
      <c r="H4" s="48" t="s">
        <v>20</v>
      </c>
      <c r="I4" s="49">
        <v>32509</v>
      </c>
      <c r="J4" s="43" t="s">
        <v>11</v>
      </c>
      <c r="K4" s="48">
        <v>3</v>
      </c>
      <c r="L4" s="47" t="s">
        <v>162</v>
      </c>
      <c r="M4" s="47">
        <v>576345863</v>
      </c>
      <c r="N4" s="47" t="s">
        <v>168</v>
      </c>
    </row>
    <row r="5" spans="1:14" ht="12.75">
      <c r="A5" s="47">
        <v>10004</v>
      </c>
      <c r="B5" s="47" t="s">
        <v>93</v>
      </c>
      <c r="C5" s="47" t="s">
        <v>41</v>
      </c>
      <c r="D5" s="47" t="s">
        <v>94</v>
      </c>
      <c r="E5" s="47">
        <v>48653</v>
      </c>
      <c r="F5" s="47" t="s">
        <v>35</v>
      </c>
      <c r="G5" s="48">
        <v>3</v>
      </c>
      <c r="H5" s="48" t="s">
        <v>62</v>
      </c>
      <c r="I5" s="49">
        <v>28491</v>
      </c>
      <c r="J5" s="43" t="s">
        <v>11</v>
      </c>
      <c r="K5" s="48">
        <v>3</v>
      </c>
      <c r="L5" s="47" t="s">
        <v>163</v>
      </c>
      <c r="M5" s="47">
        <v>785326856</v>
      </c>
      <c r="N5" s="47" t="s">
        <v>169</v>
      </c>
    </row>
    <row r="6" spans="1:14" ht="12.75">
      <c r="A6" s="47">
        <v>10005</v>
      </c>
      <c r="B6" s="47" t="s">
        <v>95</v>
      </c>
      <c r="C6" s="47" t="s">
        <v>96</v>
      </c>
      <c r="D6" s="47" t="s">
        <v>97</v>
      </c>
      <c r="E6" s="47">
        <v>48727</v>
      </c>
      <c r="F6" s="47" t="s">
        <v>98</v>
      </c>
      <c r="G6" s="48">
        <v>4</v>
      </c>
      <c r="H6" s="48" t="s">
        <v>20</v>
      </c>
      <c r="I6" s="49">
        <v>31048</v>
      </c>
      <c r="J6" s="43" t="s">
        <v>11</v>
      </c>
      <c r="K6" s="48">
        <v>1</v>
      </c>
      <c r="L6" s="47" t="s">
        <v>164</v>
      </c>
      <c r="M6" s="47">
        <v>245852586</v>
      </c>
      <c r="N6" s="47" t="s">
        <v>170</v>
      </c>
    </row>
    <row r="7" spans="1:14" ht="12.75">
      <c r="A7" s="47">
        <v>10006</v>
      </c>
      <c r="B7" s="47" t="s">
        <v>99</v>
      </c>
      <c r="C7" s="47" t="s">
        <v>46</v>
      </c>
      <c r="D7" s="47" t="s">
        <v>100</v>
      </c>
      <c r="E7" s="47">
        <v>48653</v>
      </c>
      <c r="F7" s="47" t="s">
        <v>35</v>
      </c>
      <c r="G7" s="48">
        <v>4</v>
      </c>
      <c r="H7" s="48" t="s">
        <v>161</v>
      </c>
      <c r="I7" s="49">
        <v>33604</v>
      </c>
      <c r="J7" s="43" t="s">
        <v>11</v>
      </c>
      <c r="K7" s="48">
        <v>1</v>
      </c>
      <c r="L7" s="47" t="s">
        <v>165</v>
      </c>
      <c r="M7" s="47">
        <v>254756585</v>
      </c>
      <c r="N7" s="47" t="s">
        <v>171</v>
      </c>
    </row>
    <row r="8" spans="1:14" ht="12.75">
      <c r="A8" s="47">
        <v>10007</v>
      </c>
      <c r="B8" s="47" t="s">
        <v>101</v>
      </c>
      <c r="C8" s="47" t="s">
        <v>102</v>
      </c>
      <c r="D8" s="47" t="s">
        <v>103</v>
      </c>
      <c r="E8" s="47">
        <v>48653</v>
      </c>
      <c r="F8" s="47" t="s">
        <v>35</v>
      </c>
      <c r="G8" s="48">
        <v>4</v>
      </c>
      <c r="H8" s="48" t="s">
        <v>20</v>
      </c>
      <c r="I8" s="49">
        <v>35247</v>
      </c>
      <c r="J8" s="43" t="s">
        <v>52</v>
      </c>
      <c r="K8" s="48">
        <v>1</v>
      </c>
      <c r="L8" s="47" t="s">
        <v>166</v>
      </c>
      <c r="M8" s="47">
        <v>245785639</v>
      </c>
      <c r="N8" s="47" t="s">
        <v>172</v>
      </c>
    </row>
    <row r="9" spans="1:14" ht="12.75">
      <c r="A9" s="47">
        <v>10008</v>
      </c>
      <c r="B9" s="47" t="s">
        <v>104</v>
      </c>
      <c r="C9" s="47" t="s">
        <v>48</v>
      </c>
      <c r="D9" s="47" t="s">
        <v>105</v>
      </c>
      <c r="E9" s="47">
        <v>48249</v>
      </c>
      <c r="F9" s="47" t="s">
        <v>106</v>
      </c>
      <c r="G9" s="48">
        <v>4</v>
      </c>
      <c r="H9" s="48" t="s">
        <v>20</v>
      </c>
      <c r="I9" s="49">
        <v>32143</v>
      </c>
      <c r="J9" s="43" t="s">
        <v>11</v>
      </c>
      <c r="K9" s="48">
        <v>3</v>
      </c>
      <c r="L9" s="47" t="s">
        <v>164</v>
      </c>
      <c r="M9" s="47">
        <v>528745685</v>
      </c>
      <c r="N9" s="47" t="s">
        <v>170</v>
      </c>
    </row>
    <row r="10" spans="1:14" ht="12.75">
      <c r="A10" s="47">
        <v>10012</v>
      </c>
      <c r="B10" s="47" t="s">
        <v>107</v>
      </c>
      <c r="C10" s="47" t="s">
        <v>108</v>
      </c>
      <c r="D10" s="47" t="s">
        <v>109</v>
      </c>
      <c r="E10" s="47">
        <v>48653</v>
      </c>
      <c r="F10" s="47" t="s">
        <v>35</v>
      </c>
      <c r="G10" s="48">
        <v>4</v>
      </c>
      <c r="H10" s="48" t="s">
        <v>20</v>
      </c>
      <c r="I10" s="49">
        <v>35977</v>
      </c>
      <c r="J10" s="43" t="s">
        <v>52</v>
      </c>
      <c r="K10" s="48">
        <v>3</v>
      </c>
      <c r="L10" s="47" t="s">
        <v>162</v>
      </c>
      <c r="M10" s="47">
        <v>125485675</v>
      </c>
      <c r="N10" s="47" t="s">
        <v>173</v>
      </c>
    </row>
    <row r="11" spans="1:14" ht="12.75">
      <c r="A11" s="47">
        <v>20002</v>
      </c>
      <c r="B11" s="47" t="s">
        <v>110</v>
      </c>
      <c r="C11" s="47" t="s">
        <v>111</v>
      </c>
      <c r="D11" s="47" t="s">
        <v>112</v>
      </c>
      <c r="E11" s="47">
        <v>48653</v>
      </c>
      <c r="F11" s="47" t="s">
        <v>35</v>
      </c>
      <c r="G11" s="48">
        <v>6</v>
      </c>
      <c r="H11" s="48" t="s">
        <v>20</v>
      </c>
      <c r="I11" s="49">
        <v>19815</v>
      </c>
      <c r="J11" s="43" t="s">
        <v>11</v>
      </c>
      <c r="K11" s="48">
        <v>3</v>
      </c>
      <c r="L11" s="47" t="s">
        <v>166</v>
      </c>
      <c r="M11" s="47">
        <v>152853572</v>
      </c>
      <c r="N11" s="47" t="s">
        <v>172</v>
      </c>
    </row>
    <row r="12" spans="1:14" ht="12.75">
      <c r="A12" s="47">
        <v>20013</v>
      </c>
      <c r="B12" s="47" t="s">
        <v>113</v>
      </c>
      <c r="C12" s="47" t="s">
        <v>50</v>
      </c>
      <c r="D12" s="47" t="s">
        <v>114</v>
      </c>
      <c r="E12" s="47">
        <v>48249</v>
      </c>
      <c r="F12" s="47" t="s">
        <v>106</v>
      </c>
      <c r="G12" s="48">
        <v>2</v>
      </c>
      <c r="H12" s="48" t="s">
        <v>20</v>
      </c>
      <c r="I12" s="49">
        <v>23833</v>
      </c>
      <c r="J12" s="43" t="s">
        <v>52</v>
      </c>
      <c r="K12" s="48">
        <v>1</v>
      </c>
      <c r="L12" s="47" t="s">
        <v>162</v>
      </c>
      <c r="M12" s="47">
        <v>458623548</v>
      </c>
      <c r="N12" s="47" t="s">
        <v>168</v>
      </c>
    </row>
    <row r="13" spans="1:14" ht="12.75">
      <c r="A13" s="47">
        <v>20015</v>
      </c>
      <c r="B13" s="47" t="s">
        <v>115</v>
      </c>
      <c r="C13" s="47" t="s">
        <v>116</v>
      </c>
      <c r="D13" s="47" t="s">
        <v>117</v>
      </c>
      <c r="E13" s="47">
        <v>48653</v>
      </c>
      <c r="F13" s="47" t="s">
        <v>35</v>
      </c>
      <c r="G13" s="48">
        <v>3</v>
      </c>
      <c r="H13" s="48" t="s">
        <v>20</v>
      </c>
      <c r="I13" s="49">
        <v>31229</v>
      </c>
      <c r="J13" s="43" t="s">
        <v>11</v>
      </c>
      <c r="K13" s="48">
        <v>4</v>
      </c>
      <c r="L13" s="47" t="s">
        <v>166</v>
      </c>
      <c r="M13" s="47">
        <v>587256354</v>
      </c>
      <c r="N13" s="47" t="s">
        <v>172</v>
      </c>
    </row>
    <row r="14" spans="1:14" ht="12.75">
      <c r="A14" s="47">
        <v>20016</v>
      </c>
      <c r="B14" s="47" t="s">
        <v>45</v>
      </c>
      <c r="C14" s="47" t="s">
        <v>118</v>
      </c>
      <c r="D14" s="47" t="s">
        <v>119</v>
      </c>
      <c r="E14" s="47">
        <v>48653</v>
      </c>
      <c r="F14" s="47" t="s">
        <v>35</v>
      </c>
      <c r="G14" s="48">
        <v>3</v>
      </c>
      <c r="H14" s="48" t="s">
        <v>62</v>
      </c>
      <c r="I14" s="49">
        <v>32143</v>
      </c>
      <c r="J14" s="43" t="s">
        <v>52</v>
      </c>
      <c r="K14" s="48">
        <v>5</v>
      </c>
      <c r="L14" s="47" t="s">
        <v>167</v>
      </c>
      <c r="M14" s="47">
        <v>258963147</v>
      </c>
      <c r="N14" s="47" t="s">
        <v>174</v>
      </c>
    </row>
    <row r="15" spans="1:14" ht="12.75">
      <c r="A15" s="47">
        <v>20017</v>
      </c>
      <c r="B15" s="47" t="s">
        <v>120</v>
      </c>
      <c r="C15" s="47" t="s">
        <v>38</v>
      </c>
      <c r="D15" s="47" t="s">
        <v>121</v>
      </c>
      <c r="E15" s="47">
        <v>48720</v>
      </c>
      <c r="F15" s="47" t="s">
        <v>122</v>
      </c>
      <c r="G15" s="48">
        <v>3</v>
      </c>
      <c r="H15" s="48" t="s">
        <v>20</v>
      </c>
      <c r="I15" s="49">
        <v>21641</v>
      </c>
      <c r="J15" s="43" t="s">
        <v>11</v>
      </c>
      <c r="K15" s="48">
        <v>1</v>
      </c>
      <c r="L15" s="47" t="s">
        <v>162</v>
      </c>
      <c r="M15" s="47">
        <v>789654321</v>
      </c>
      <c r="N15" s="47" t="s">
        <v>168</v>
      </c>
    </row>
    <row r="16" spans="1:14" ht="12.75">
      <c r="A16" s="47">
        <v>20018</v>
      </c>
      <c r="B16" s="47" t="s">
        <v>123</v>
      </c>
      <c r="C16" s="47" t="s">
        <v>43</v>
      </c>
      <c r="D16" s="47" t="s">
        <v>124</v>
      </c>
      <c r="E16" s="47">
        <v>48727</v>
      </c>
      <c r="F16" s="47" t="s">
        <v>98</v>
      </c>
      <c r="G16" s="48">
        <v>3</v>
      </c>
      <c r="H16" s="48" t="s">
        <v>20</v>
      </c>
      <c r="I16" s="49">
        <v>34700</v>
      </c>
      <c r="J16" s="43" t="s">
        <v>52</v>
      </c>
      <c r="K16" s="48">
        <v>1</v>
      </c>
      <c r="L16" s="47" t="s">
        <v>166</v>
      </c>
      <c r="M16" s="47">
        <v>489612578</v>
      </c>
      <c r="N16" s="47" t="s">
        <v>172</v>
      </c>
    </row>
    <row r="17" spans="1:14" ht="12.75">
      <c r="A17" s="47">
        <v>20019</v>
      </c>
      <c r="B17" s="47" t="s">
        <v>125</v>
      </c>
      <c r="C17" s="47" t="s">
        <v>126</v>
      </c>
      <c r="D17" s="47" t="s">
        <v>127</v>
      </c>
      <c r="E17" s="47">
        <v>48712</v>
      </c>
      <c r="F17" s="47" t="s">
        <v>47</v>
      </c>
      <c r="G17" s="48">
        <v>3</v>
      </c>
      <c r="H17" s="48" t="s">
        <v>20</v>
      </c>
      <c r="I17" s="49">
        <v>29221</v>
      </c>
      <c r="J17" s="43" t="s">
        <v>11</v>
      </c>
      <c r="K17" s="48">
        <v>3</v>
      </c>
      <c r="L17" s="47" t="s">
        <v>166</v>
      </c>
      <c r="M17" s="47">
        <v>654972153</v>
      </c>
      <c r="N17" s="47" t="s">
        <v>172</v>
      </c>
    </row>
    <row r="18" spans="1:14" ht="12.75">
      <c r="A18" s="47">
        <v>20027</v>
      </c>
      <c r="B18" s="47" t="s">
        <v>128</v>
      </c>
      <c r="C18" s="47" t="s">
        <v>39</v>
      </c>
      <c r="D18" s="47" t="s">
        <v>129</v>
      </c>
      <c r="E18" s="47">
        <v>48653</v>
      </c>
      <c r="F18" s="47" t="s">
        <v>35</v>
      </c>
      <c r="G18" s="48">
        <v>1</v>
      </c>
      <c r="H18" s="48" t="s">
        <v>20</v>
      </c>
      <c r="I18" s="49">
        <v>35977</v>
      </c>
      <c r="J18" s="43" t="s">
        <v>52</v>
      </c>
      <c r="K18" s="48">
        <v>1</v>
      </c>
      <c r="L18" s="47" t="s">
        <v>166</v>
      </c>
      <c r="M18" s="47">
        <v>258456258</v>
      </c>
      <c r="N18" s="47" t="s">
        <v>172</v>
      </c>
    </row>
    <row r="19" spans="1:14" ht="12.75">
      <c r="A19" s="47">
        <v>30003</v>
      </c>
      <c r="B19" s="47" t="s">
        <v>130</v>
      </c>
      <c r="C19" s="47" t="s">
        <v>131</v>
      </c>
      <c r="D19" s="47" t="s">
        <v>132</v>
      </c>
      <c r="E19" s="47">
        <v>48653</v>
      </c>
      <c r="F19" s="47" t="s">
        <v>35</v>
      </c>
      <c r="G19" s="48">
        <v>6</v>
      </c>
      <c r="H19" s="48" t="s">
        <v>20</v>
      </c>
      <c r="I19" s="49">
        <v>33055</v>
      </c>
      <c r="J19" s="43" t="s">
        <v>11</v>
      </c>
      <c r="K19" s="48">
        <v>3</v>
      </c>
      <c r="L19" s="47" t="s">
        <v>165</v>
      </c>
      <c r="M19" s="47">
        <v>582369582</v>
      </c>
      <c r="N19" s="47" t="s">
        <v>171</v>
      </c>
    </row>
    <row r="20" spans="1:14" ht="12.75">
      <c r="A20" s="47">
        <v>30009</v>
      </c>
      <c r="B20" s="47" t="s">
        <v>133</v>
      </c>
      <c r="C20" s="47" t="s">
        <v>134</v>
      </c>
      <c r="D20" s="47" t="s">
        <v>135</v>
      </c>
      <c r="E20" s="47">
        <v>48653</v>
      </c>
      <c r="F20" s="47" t="s">
        <v>35</v>
      </c>
      <c r="G20" s="48">
        <v>3</v>
      </c>
      <c r="H20" s="48" t="s">
        <v>62</v>
      </c>
      <c r="I20" s="49">
        <v>35065</v>
      </c>
      <c r="J20" s="43" t="s">
        <v>52</v>
      </c>
      <c r="K20" s="48">
        <v>5</v>
      </c>
      <c r="L20" s="47" t="s">
        <v>166</v>
      </c>
      <c r="M20" s="47">
        <v>524852685</v>
      </c>
      <c r="N20" s="47" t="s">
        <v>172</v>
      </c>
    </row>
    <row r="21" spans="1:14" ht="12.75">
      <c r="A21" s="47">
        <v>30010</v>
      </c>
      <c r="B21" s="47" t="s">
        <v>136</v>
      </c>
      <c r="C21" s="47" t="s">
        <v>37</v>
      </c>
      <c r="D21" s="47" t="s">
        <v>137</v>
      </c>
      <c r="E21" s="47">
        <v>48653</v>
      </c>
      <c r="F21" s="47" t="s">
        <v>35</v>
      </c>
      <c r="G21" s="48">
        <v>5</v>
      </c>
      <c r="H21" s="48" t="s">
        <v>20</v>
      </c>
      <c r="I21" s="49">
        <v>22007</v>
      </c>
      <c r="J21" s="43" t="s">
        <v>11</v>
      </c>
      <c r="K21" s="48">
        <v>1</v>
      </c>
      <c r="L21" s="47" t="s">
        <v>166</v>
      </c>
      <c r="M21" s="47">
        <v>582358965</v>
      </c>
      <c r="N21" s="47" t="s">
        <v>172</v>
      </c>
    </row>
    <row r="22" spans="1:14" ht="12.75">
      <c r="A22" s="47">
        <v>30011</v>
      </c>
      <c r="B22" s="47" t="s">
        <v>138</v>
      </c>
      <c r="C22" s="47" t="s">
        <v>139</v>
      </c>
      <c r="D22" s="47" t="s">
        <v>140</v>
      </c>
      <c r="E22" s="47">
        <v>48301</v>
      </c>
      <c r="F22" s="47" t="s">
        <v>141</v>
      </c>
      <c r="G22" s="48">
        <v>5</v>
      </c>
      <c r="H22" s="48" t="s">
        <v>161</v>
      </c>
      <c r="I22" s="49">
        <v>25934</v>
      </c>
      <c r="J22" s="43" t="s">
        <v>11</v>
      </c>
      <c r="K22" s="48">
        <v>2</v>
      </c>
      <c r="L22" s="47" t="s">
        <v>166</v>
      </c>
      <c r="M22" s="47">
        <v>475896524</v>
      </c>
      <c r="N22" s="47" t="s">
        <v>172</v>
      </c>
    </row>
    <row r="23" spans="1:14" ht="12.75">
      <c r="A23" s="47">
        <v>30014</v>
      </c>
      <c r="B23" s="47" t="s">
        <v>142</v>
      </c>
      <c r="C23" s="47" t="s">
        <v>49</v>
      </c>
      <c r="D23" s="47" t="s">
        <v>143</v>
      </c>
      <c r="E23" s="47">
        <v>48653</v>
      </c>
      <c r="F23" s="47" t="s">
        <v>35</v>
      </c>
      <c r="G23" s="48">
        <v>2</v>
      </c>
      <c r="H23" s="48" t="s">
        <v>20</v>
      </c>
      <c r="I23" s="49">
        <v>34335</v>
      </c>
      <c r="J23" s="43" t="s">
        <v>52</v>
      </c>
      <c r="K23" s="48">
        <v>1</v>
      </c>
      <c r="L23" s="47" t="s">
        <v>165</v>
      </c>
      <c r="M23" s="47">
        <v>587542359</v>
      </c>
      <c r="N23" s="47" t="s">
        <v>171</v>
      </c>
    </row>
    <row r="24" spans="1:14" ht="12.75">
      <c r="A24" s="47">
        <v>30020</v>
      </c>
      <c r="B24" s="47" t="s">
        <v>144</v>
      </c>
      <c r="C24" s="47" t="s">
        <v>145</v>
      </c>
      <c r="D24" s="47" t="s">
        <v>146</v>
      </c>
      <c r="E24" s="47">
        <v>48249</v>
      </c>
      <c r="F24" s="47" t="s">
        <v>106</v>
      </c>
      <c r="G24" s="48">
        <v>3</v>
      </c>
      <c r="H24" s="48" t="s">
        <v>20</v>
      </c>
      <c r="I24" s="49">
        <v>20729</v>
      </c>
      <c r="J24" s="43" t="s">
        <v>11</v>
      </c>
      <c r="K24" s="48">
        <v>1</v>
      </c>
      <c r="L24" s="47" t="s">
        <v>162</v>
      </c>
      <c r="M24" s="47">
        <v>123546795</v>
      </c>
      <c r="N24" s="47" t="s">
        <v>168</v>
      </c>
    </row>
    <row r="25" spans="1:14" ht="12.75">
      <c r="A25" s="47">
        <v>30021</v>
      </c>
      <c r="B25" s="47" t="s">
        <v>147</v>
      </c>
      <c r="C25" s="47" t="s">
        <v>148</v>
      </c>
      <c r="D25" s="47" t="s">
        <v>149</v>
      </c>
      <c r="E25" s="47">
        <v>48653</v>
      </c>
      <c r="F25" s="47" t="s">
        <v>35</v>
      </c>
      <c r="G25" s="48">
        <v>3</v>
      </c>
      <c r="H25" s="48" t="s">
        <v>20</v>
      </c>
      <c r="I25" s="49">
        <v>31229</v>
      </c>
      <c r="J25" s="43" t="s">
        <v>11</v>
      </c>
      <c r="K25" s="48">
        <v>1</v>
      </c>
      <c r="L25" s="47" t="s">
        <v>162</v>
      </c>
      <c r="M25" s="47">
        <v>254367852</v>
      </c>
      <c r="N25" s="47" t="s">
        <v>168</v>
      </c>
    </row>
    <row r="26" spans="1:14" ht="12.75">
      <c r="A26" s="47">
        <v>30022</v>
      </c>
      <c r="B26" s="47" t="s">
        <v>150</v>
      </c>
      <c r="C26" s="47" t="s">
        <v>37</v>
      </c>
      <c r="D26" s="47" t="s">
        <v>151</v>
      </c>
      <c r="E26" s="47">
        <v>48653</v>
      </c>
      <c r="F26" s="47" t="s">
        <v>35</v>
      </c>
      <c r="G26" s="48">
        <v>3</v>
      </c>
      <c r="H26" s="48" t="s">
        <v>20</v>
      </c>
      <c r="I26" s="49">
        <v>29952</v>
      </c>
      <c r="J26" s="43" t="s">
        <v>11</v>
      </c>
      <c r="K26" s="48">
        <v>3</v>
      </c>
      <c r="L26" s="47" t="s">
        <v>162</v>
      </c>
      <c r="M26" s="47">
        <v>654852369</v>
      </c>
      <c r="N26" s="47" t="s">
        <v>168</v>
      </c>
    </row>
    <row r="27" spans="1:14" ht="12.75">
      <c r="A27" s="47">
        <v>30023</v>
      </c>
      <c r="B27" s="47" t="s">
        <v>152</v>
      </c>
      <c r="C27" s="47" t="s">
        <v>42</v>
      </c>
      <c r="D27" s="47" t="s">
        <v>153</v>
      </c>
      <c r="E27" s="47">
        <v>48653</v>
      </c>
      <c r="F27" s="47" t="s">
        <v>35</v>
      </c>
      <c r="G27" s="48">
        <v>3</v>
      </c>
      <c r="H27" s="48" t="s">
        <v>62</v>
      </c>
      <c r="I27" s="49">
        <v>28491</v>
      </c>
      <c r="J27" s="43" t="s">
        <v>11</v>
      </c>
      <c r="K27" s="48">
        <v>4</v>
      </c>
      <c r="L27" s="47" t="s">
        <v>166</v>
      </c>
      <c r="M27" s="47">
        <v>254872158</v>
      </c>
      <c r="N27" s="47" t="s">
        <v>172</v>
      </c>
    </row>
    <row r="28" spans="1:14" ht="12.75">
      <c r="A28" s="47">
        <v>30024</v>
      </c>
      <c r="B28" s="47" t="s">
        <v>154</v>
      </c>
      <c r="C28" s="47" t="s">
        <v>51</v>
      </c>
      <c r="D28" s="47" t="s">
        <v>155</v>
      </c>
      <c r="E28" s="47">
        <v>48301</v>
      </c>
      <c r="F28" s="47" t="s">
        <v>141</v>
      </c>
      <c r="G28" s="48">
        <v>4</v>
      </c>
      <c r="H28" s="48" t="s">
        <v>20</v>
      </c>
      <c r="I28" s="49">
        <v>34335</v>
      </c>
      <c r="J28" s="43" t="s">
        <v>11</v>
      </c>
      <c r="K28" s="48">
        <v>5</v>
      </c>
      <c r="L28" s="47" t="s">
        <v>162</v>
      </c>
      <c r="M28" s="47">
        <v>258654125</v>
      </c>
      <c r="N28" s="47" t="s">
        <v>168</v>
      </c>
    </row>
    <row r="29" spans="1:14" ht="12.75">
      <c r="A29" s="47">
        <v>30025</v>
      </c>
      <c r="B29" s="47" t="s">
        <v>44</v>
      </c>
      <c r="C29" s="47" t="s">
        <v>40</v>
      </c>
      <c r="D29" s="47" t="s">
        <v>156</v>
      </c>
      <c r="E29" s="47">
        <v>48653</v>
      </c>
      <c r="F29" s="47" t="s">
        <v>35</v>
      </c>
      <c r="G29" s="48">
        <v>3</v>
      </c>
      <c r="H29" s="48" t="s">
        <v>20</v>
      </c>
      <c r="I29" s="49">
        <v>27760</v>
      </c>
      <c r="J29" s="43" t="s">
        <v>11</v>
      </c>
      <c r="K29" s="48">
        <v>1</v>
      </c>
      <c r="L29" s="47" t="s">
        <v>162</v>
      </c>
      <c r="M29" s="47">
        <v>485231475</v>
      </c>
      <c r="N29" s="47" t="s">
        <v>168</v>
      </c>
    </row>
    <row r="30" spans="1:14" ht="12.75">
      <c r="A30" s="47">
        <v>30026</v>
      </c>
      <c r="B30" s="47" t="s">
        <v>157</v>
      </c>
      <c r="C30" s="47" t="s">
        <v>36</v>
      </c>
      <c r="D30" s="47" t="s">
        <v>158</v>
      </c>
      <c r="E30" s="47">
        <v>48653</v>
      </c>
      <c r="F30" s="47" t="s">
        <v>35</v>
      </c>
      <c r="G30" s="48">
        <v>3</v>
      </c>
      <c r="H30" s="48" t="s">
        <v>161</v>
      </c>
      <c r="I30" s="49">
        <v>28856</v>
      </c>
      <c r="J30" s="43" t="s">
        <v>11</v>
      </c>
      <c r="K30" s="48">
        <v>3</v>
      </c>
      <c r="L30" s="47" t="s">
        <v>166</v>
      </c>
      <c r="M30" s="47">
        <v>587216578</v>
      </c>
      <c r="N30" s="47" t="s">
        <v>172</v>
      </c>
    </row>
    <row r="31" spans="1:14" ht="12.75">
      <c r="A31" s="47">
        <v>30028</v>
      </c>
      <c r="B31" s="47" t="s">
        <v>159</v>
      </c>
      <c r="C31" s="47" t="s">
        <v>91</v>
      </c>
      <c r="D31" s="47" t="s">
        <v>160</v>
      </c>
      <c r="E31" s="47">
        <v>48653</v>
      </c>
      <c r="F31" s="47" t="s">
        <v>35</v>
      </c>
      <c r="G31" s="48">
        <v>1</v>
      </c>
      <c r="H31" s="48" t="s">
        <v>20</v>
      </c>
      <c r="I31" s="49">
        <v>35247</v>
      </c>
      <c r="J31" s="43" t="s">
        <v>11</v>
      </c>
      <c r="K31" s="48">
        <v>1</v>
      </c>
      <c r="L31" s="47" t="s">
        <v>162</v>
      </c>
      <c r="M31" s="47">
        <v>789585253</v>
      </c>
      <c r="N31" s="47" t="s">
        <v>168</v>
      </c>
    </row>
    <row r="32" spans="1:14" ht="12.75">
      <c r="A32" s="25"/>
      <c r="B32" s="26"/>
      <c r="C32" s="26"/>
      <c r="D32" s="26"/>
      <c r="E32" s="25"/>
      <c r="F32" s="25"/>
      <c r="G32" s="26"/>
      <c r="H32" s="43"/>
      <c r="I32" s="27"/>
      <c r="J32" s="26"/>
      <c r="K32" s="26"/>
      <c r="L32" s="26"/>
      <c r="M32" s="26"/>
      <c r="N32" s="26"/>
    </row>
    <row r="33" spans="1:14" ht="12.75">
      <c r="A33" s="25"/>
      <c r="B33" s="26"/>
      <c r="C33" s="26"/>
      <c r="D33" s="26"/>
      <c r="E33" s="25"/>
      <c r="F33" s="25"/>
      <c r="G33" s="26"/>
      <c r="H33" s="43"/>
      <c r="I33" s="27"/>
      <c r="J33" s="26"/>
      <c r="K33" s="26"/>
      <c r="L33" s="26"/>
      <c r="M33" s="26"/>
      <c r="N33" s="26"/>
    </row>
    <row r="34" spans="1:14" ht="12.75">
      <c r="A34" s="25"/>
      <c r="B34" s="26"/>
      <c r="C34" s="26"/>
      <c r="D34" s="26"/>
      <c r="E34" s="25"/>
      <c r="F34" s="25"/>
      <c r="G34" s="26"/>
      <c r="H34" s="43"/>
      <c r="I34" s="27"/>
      <c r="J34" s="26"/>
      <c r="K34" s="26"/>
      <c r="L34" s="26"/>
      <c r="M34" s="26"/>
      <c r="N34" s="26"/>
    </row>
    <row r="35" spans="1:14" ht="12.75">
      <c r="A35" s="25"/>
      <c r="B35" s="26"/>
      <c r="C35" s="26"/>
      <c r="D35" s="26"/>
      <c r="E35" s="25"/>
      <c r="F35" s="25"/>
      <c r="G35" s="26"/>
      <c r="H35" s="43"/>
      <c r="I35" s="27"/>
      <c r="J35" s="26"/>
      <c r="K35" s="26"/>
      <c r="L35" s="26"/>
      <c r="M35" s="26"/>
      <c r="N35" s="26"/>
    </row>
    <row r="36" spans="1:14" ht="12.75">
      <c r="A36" s="25"/>
      <c r="B36" s="26"/>
      <c r="C36" s="26"/>
      <c r="D36" s="26"/>
      <c r="E36" s="25"/>
      <c r="F36" s="25"/>
      <c r="G36" s="26"/>
      <c r="H36" s="43"/>
      <c r="I36" s="27"/>
      <c r="J36" s="26"/>
      <c r="K36" s="26"/>
      <c r="L36" s="26"/>
      <c r="M36" s="26"/>
      <c r="N36" s="26"/>
    </row>
    <row r="37" spans="1:14" ht="12.75">
      <c r="A37" s="25"/>
      <c r="B37" s="26"/>
      <c r="C37" s="26"/>
      <c r="D37" s="26"/>
      <c r="E37" s="25"/>
      <c r="F37" s="25"/>
      <c r="G37" s="26"/>
      <c r="H37" s="43"/>
      <c r="I37" s="27"/>
      <c r="J37" s="26"/>
      <c r="K37" s="26"/>
      <c r="L37" s="26"/>
      <c r="M37" s="26"/>
      <c r="N37" s="26"/>
    </row>
    <row r="38" spans="1:14" ht="12.75">
      <c r="A38" s="25"/>
      <c r="B38" s="26"/>
      <c r="C38" s="26"/>
      <c r="D38" s="26"/>
      <c r="E38" s="25"/>
      <c r="F38" s="25"/>
      <c r="G38" s="26"/>
      <c r="H38" s="43"/>
      <c r="I38" s="27"/>
      <c r="J38" s="26"/>
      <c r="K38" s="26"/>
      <c r="L38" s="26"/>
      <c r="M38" s="26"/>
      <c r="N38" s="26"/>
    </row>
    <row r="39" spans="1:14" ht="12.75">
      <c r="A39" s="25"/>
      <c r="B39" s="26"/>
      <c r="C39" s="26"/>
      <c r="D39" s="26"/>
      <c r="E39" s="25"/>
      <c r="F39" s="25"/>
      <c r="G39" s="26"/>
      <c r="H39" s="43"/>
      <c r="I39" s="27"/>
      <c r="J39" s="26"/>
      <c r="K39" s="26"/>
      <c r="L39" s="26"/>
      <c r="M39" s="26"/>
      <c r="N39" s="26"/>
    </row>
    <row r="40" spans="1:14" ht="12.75">
      <c r="A40" s="25"/>
      <c r="B40" s="26"/>
      <c r="C40" s="26"/>
      <c r="D40" s="26"/>
      <c r="E40" s="25"/>
      <c r="F40" s="25"/>
      <c r="G40" s="26"/>
      <c r="H40" s="43"/>
      <c r="I40" s="27"/>
      <c r="J40" s="26"/>
      <c r="K40" s="26"/>
      <c r="L40" s="26"/>
      <c r="M40" s="26"/>
      <c r="N40" s="26"/>
    </row>
    <row r="41" spans="1:14" ht="12.75">
      <c r="A41" s="25"/>
      <c r="B41" s="26"/>
      <c r="C41" s="26"/>
      <c r="D41" s="26"/>
      <c r="E41" s="25"/>
      <c r="F41" s="25"/>
      <c r="G41" s="26"/>
      <c r="H41" s="43"/>
      <c r="I41" s="27"/>
      <c r="J41" s="26"/>
      <c r="K41" s="26"/>
      <c r="L41" s="26"/>
      <c r="M41" s="26"/>
      <c r="N41" s="26"/>
    </row>
    <row r="42" spans="1:14" ht="12.75">
      <c r="A42" s="25"/>
      <c r="B42" s="26"/>
      <c r="C42" s="26"/>
      <c r="D42" s="26"/>
      <c r="E42" s="25"/>
      <c r="F42" s="25"/>
      <c r="G42" s="26"/>
      <c r="H42" s="43"/>
      <c r="I42" s="27"/>
      <c r="J42" s="26"/>
      <c r="K42" s="26"/>
      <c r="L42" s="26"/>
      <c r="M42" s="26"/>
      <c r="N42" s="26"/>
    </row>
    <row r="43" spans="1:14" ht="12.75">
      <c r="A43" s="25"/>
      <c r="B43" s="26"/>
      <c r="C43" s="26"/>
      <c r="D43" s="26"/>
      <c r="E43" s="25"/>
      <c r="F43" s="25"/>
      <c r="G43" s="26"/>
      <c r="H43" s="43"/>
      <c r="I43" s="27"/>
      <c r="J43" s="26"/>
      <c r="K43" s="26"/>
      <c r="L43" s="26"/>
      <c r="M43" s="26"/>
      <c r="N43" s="26"/>
    </row>
    <row r="44" spans="1:14" ht="12.75">
      <c r="A44" s="25"/>
      <c r="B44" s="26"/>
      <c r="C44" s="26"/>
      <c r="D44" s="26"/>
      <c r="E44" s="25"/>
      <c r="F44" s="25"/>
      <c r="G44" s="26"/>
      <c r="H44" s="43"/>
      <c r="I44" s="27"/>
      <c r="J44" s="26"/>
      <c r="K44" s="26"/>
      <c r="L44" s="26"/>
      <c r="M44" s="26"/>
      <c r="N44" s="26"/>
    </row>
    <row r="45" spans="1:14" ht="12.75">
      <c r="A45" s="25"/>
      <c r="B45" s="26"/>
      <c r="C45" s="26"/>
      <c r="D45" s="26"/>
      <c r="E45" s="25"/>
      <c r="F45" s="25"/>
      <c r="G45" s="26"/>
      <c r="H45" s="43"/>
      <c r="I45" s="27"/>
      <c r="J45" s="26"/>
      <c r="K45" s="26"/>
      <c r="L45" s="26"/>
      <c r="M45" s="26"/>
      <c r="N45" s="26"/>
    </row>
    <row r="46" spans="1:14" ht="12.75">
      <c r="A46" s="25"/>
      <c r="B46" s="26"/>
      <c r="C46" s="26"/>
      <c r="D46" s="26"/>
      <c r="E46" s="25"/>
      <c r="F46" s="25"/>
      <c r="G46" s="26"/>
      <c r="H46" s="43"/>
      <c r="I46" s="27"/>
      <c r="J46" s="26"/>
      <c r="K46" s="26"/>
      <c r="L46" s="26"/>
      <c r="M46" s="26"/>
      <c r="N46" s="26"/>
    </row>
    <row r="47" spans="1:14" ht="12.75">
      <c r="A47" s="25"/>
      <c r="B47" s="26"/>
      <c r="C47" s="26"/>
      <c r="D47" s="26"/>
      <c r="E47" s="25"/>
      <c r="F47" s="25"/>
      <c r="G47" s="26"/>
      <c r="H47" s="43"/>
      <c r="I47" s="27"/>
      <c r="J47" s="26"/>
      <c r="K47" s="26"/>
      <c r="L47" s="26"/>
      <c r="M47" s="26"/>
      <c r="N47" s="26"/>
    </row>
    <row r="48" spans="1:14" ht="12.75">
      <c r="A48" s="25"/>
      <c r="B48" s="26"/>
      <c r="C48" s="26"/>
      <c r="D48" s="26"/>
      <c r="E48" s="25"/>
      <c r="F48" s="25"/>
      <c r="G48" s="26"/>
      <c r="H48" s="43"/>
      <c r="I48" s="27"/>
      <c r="J48" s="26"/>
      <c r="K48" s="26"/>
      <c r="L48" s="26"/>
      <c r="M48" s="26"/>
      <c r="N48" s="26"/>
    </row>
    <row r="49" spans="1:14" ht="12.75">
      <c r="A49" s="25"/>
      <c r="B49" s="26"/>
      <c r="C49" s="26"/>
      <c r="D49" s="26"/>
      <c r="E49" s="25"/>
      <c r="F49" s="25"/>
      <c r="G49" s="26"/>
      <c r="H49" s="43"/>
      <c r="I49" s="27"/>
      <c r="J49" s="26"/>
      <c r="K49" s="26"/>
      <c r="L49" s="26"/>
      <c r="M49" s="26"/>
      <c r="N49" s="26"/>
    </row>
    <row r="50" spans="1:14" ht="12.75">
      <c r="A50" s="25"/>
      <c r="B50" s="26"/>
      <c r="C50" s="26"/>
      <c r="D50" s="26"/>
      <c r="E50" s="25"/>
      <c r="F50" s="25"/>
      <c r="G50" s="26"/>
      <c r="H50" s="43"/>
      <c r="I50" s="27"/>
      <c r="J50" s="26"/>
      <c r="K50" s="26"/>
      <c r="L50" s="26"/>
      <c r="M50" s="26"/>
      <c r="N50" s="26"/>
    </row>
    <row r="51" spans="1:14" ht="12.75">
      <c r="A51" s="25"/>
      <c r="B51" s="26"/>
      <c r="C51" s="26"/>
      <c r="D51" s="26"/>
      <c r="E51" s="25"/>
      <c r="F51" s="25"/>
      <c r="G51" s="26"/>
      <c r="H51" s="43"/>
      <c r="I51" s="27"/>
      <c r="J51" s="26"/>
      <c r="K51" s="26"/>
      <c r="L51" s="26"/>
      <c r="M51" s="26"/>
      <c r="N51" s="26"/>
    </row>
    <row r="52" spans="1:14" ht="12.75">
      <c r="A52" s="25"/>
      <c r="B52" s="26"/>
      <c r="C52" s="26"/>
      <c r="D52" s="26"/>
      <c r="E52" s="25"/>
      <c r="F52" s="25"/>
      <c r="G52" s="26"/>
      <c r="H52" s="43"/>
      <c r="I52" s="27"/>
      <c r="J52" s="26"/>
      <c r="K52" s="26"/>
      <c r="L52" s="26"/>
      <c r="M52" s="26"/>
      <c r="N52" s="26"/>
    </row>
    <row r="53" spans="1:14" ht="12.75">
      <c r="A53" s="25"/>
      <c r="B53" s="26"/>
      <c r="C53" s="26"/>
      <c r="D53" s="26"/>
      <c r="E53" s="25"/>
      <c r="F53" s="25"/>
      <c r="G53" s="26"/>
      <c r="H53" s="43"/>
      <c r="I53" s="27"/>
      <c r="J53" s="26"/>
      <c r="K53" s="26"/>
      <c r="L53" s="26"/>
      <c r="M53" s="26"/>
      <c r="N53" s="26"/>
    </row>
    <row r="54" spans="1:13" ht="12.75">
      <c r="A54" s="25"/>
      <c r="B54" s="26"/>
      <c r="C54" s="26"/>
      <c r="D54" s="26"/>
      <c r="E54" s="25"/>
      <c r="F54" s="25"/>
      <c r="G54" s="26"/>
      <c r="H54" s="43"/>
      <c r="I54" s="27"/>
      <c r="J54" s="26"/>
      <c r="K54" s="26"/>
      <c r="L54" s="26"/>
      <c r="M54" s="26"/>
    </row>
    <row r="55" spans="1:13" ht="12.75">
      <c r="A55" s="25"/>
      <c r="B55" s="26"/>
      <c r="C55" s="26"/>
      <c r="D55" s="26"/>
      <c r="E55" s="25"/>
      <c r="F55" s="25"/>
      <c r="G55" s="26"/>
      <c r="H55" s="43"/>
      <c r="I55" s="27"/>
      <c r="J55" s="26"/>
      <c r="K55" s="26"/>
      <c r="L55" s="26"/>
      <c r="M55" s="26"/>
    </row>
    <row r="56" spans="1:13" ht="12.75">
      <c r="A56" s="25"/>
      <c r="B56" s="26"/>
      <c r="C56" s="26"/>
      <c r="D56" s="26"/>
      <c r="E56" s="25"/>
      <c r="F56" s="25"/>
      <c r="G56" s="26"/>
      <c r="H56" s="43"/>
      <c r="I56" s="27"/>
      <c r="J56" s="26"/>
      <c r="K56" s="26"/>
      <c r="L56" s="26"/>
      <c r="M56" s="26"/>
    </row>
    <row r="57" spans="1:13" ht="12.75">
      <c r="A57" s="25"/>
      <c r="B57" s="26"/>
      <c r="C57" s="26"/>
      <c r="D57" s="26"/>
      <c r="E57" s="25"/>
      <c r="F57" s="25"/>
      <c r="G57" s="26"/>
      <c r="H57" s="43"/>
      <c r="I57" s="27"/>
      <c r="J57" s="26"/>
      <c r="K57" s="26"/>
      <c r="L57" s="26"/>
      <c r="M57" s="26"/>
    </row>
    <row r="58" spans="1:13" ht="12.75">
      <c r="A58" s="25"/>
      <c r="B58" s="26"/>
      <c r="C58" s="26"/>
      <c r="D58" s="26"/>
      <c r="E58" s="25"/>
      <c r="F58" s="25"/>
      <c r="G58" s="26"/>
      <c r="H58" s="43"/>
      <c r="I58" s="27"/>
      <c r="J58" s="26"/>
      <c r="K58" s="26"/>
      <c r="L58" s="26"/>
      <c r="M58" s="26"/>
    </row>
    <row r="59" spans="1:13" ht="12.75">
      <c r="A59" s="25"/>
      <c r="B59" s="26"/>
      <c r="C59" s="26"/>
      <c r="D59" s="26"/>
      <c r="E59" s="25"/>
      <c r="F59" s="25"/>
      <c r="G59" s="26"/>
      <c r="H59" s="43"/>
      <c r="I59" s="27"/>
      <c r="J59" s="26"/>
      <c r="K59" s="26"/>
      <c r="L59" s="26"/>
      <c r="M59" s="26"/>
    </row>
    <row r="60" spans="1:13" ht="12.75">
      <c r="A60" s="25"/>
      <c r="B60" s="26"/>
      <c r="C60" s="26"/>
      <c r="D60" s="26"/>
      <c r="E60" s="25"/>
      <c r="F60" s="25"/>
      <c r="G60" s="26"/>
      <c r="H60" s="43"/>
      <c r="I60" s="27"/>
      <c r="J60" s="26"/>
      <c r="K60" s="26"/>
      <c r="L60" s="26"/>
      <c r="M60" s="26"/>
    </row>
    <row r="61" spans="1:13" ht="12.75">
      <c r="A61" s="25"/>
      <c r="B61" s="26"/>
      <c r="C61" s="26"/>
      <c r="D61" s="26"/>
      <c r="E61" s="25"/>
      <c r="F61" s="25"/>
      <c r="G61" s="26"/>
      <c r="H61" s="43"/>
      <c r="I61" s="27"/>
      <c r="J61" s="26"/>
      <c r="K61" s="26"/>
      <c r="L61" s="26"/>
      <c r="M61" s="26"/>
    </row>
    <row r="62" spans="1:13" ht="12.75">
      <c r="A62" s="25"/>
      <c r="B62" s="26"/>
      <c r="C62" s="26"/>
      <c r="D62" s="26"/>
      <c r="E62" s="25"/>
      <c r="F62" s="25"/>
      <c r="G62" s="26"/>
      <c r="H62" s="43"/>
      <c r="I62" s="27"/>
      <c r="J62" s="26"/>
      <c r="K62" s="26"/>
      <c r="L62" s="26"/>
      <c r="M62" s="26"/>
    </row>
    <row r="63" spans="1:13" ht="12.75">
      <c r="A63" s="25"/>
      <c r="B63" s="26"/>
      <c r="C63" s="26"/>
      <c r="D63" s="26"/>
      <c r="E63" s="25"/>
      <c r="F63" s="25"/>
      <c r="G63" s="26"/>
      <c r="H63" s="43"/>
      <c r="I63" s="27"/>
      <c r="J63" s="26"/>
      <c r="K63" s="26"/>
      <c r="L63" s="26"/>
      <c r="M63" s="26"/>
    </row>
    <row r="64" spans="1:13" ht="12.75">
      <c r="A64" s="25"/>
      <c r="B64" s="26"/>
      <c r="C64" s="26"/>
      <c r="D64" s="26"/>
      <c r="E64" s="25"/>
      <c r="F64" s="25"/>
      <c r="G64" s="26"/>
      <c r="H64" s="43"/>
      <c r="I64" s="27"/>
      <c r="J64" s="26"/>
      <c r="K64" s="26"/>
      <c r="L64" s="26"/>
      <c r="M64" s="26"/>
    </row>
    <row r="65" spans="1:13" ht="12.75">
      <c r="A65" s="25"/>
      <c r="B65" s="26"/>
      <c r="C65" s="26"/>
      <c r="D65" s="26"/>
      <c r="E65" s="25"/>
      <c r="F65" s="25"/>
      <c r="G65" s="26"/>
      <c r="H65" s="43"/>
      <c r="I65" s="27"/>
      <c r="J65" s="26"/>
      <c r="K65" s="26"/>
      <c r="L65" s="26"/>
      <c r="M65" s="26"/>
    </row>
    <row r="66" spans="1:13" ht="12.75">
      <c r="A66" s="25"/>
      <c r="B66" s="26"/>
      <c r="C66" s="26"/>
      <c r="D66" s="26"/>
      <c r="E66" s="25"/>
      <c r="F66" s="25"/>
      <c r="G66" s="26"/>
      <c r="H66" s="43"/>
      <c r="I66" s="27"/>
      <c r="J66" s="26"/>
      <c r="K66" s="26"/>
      <c r="L66" s="26"/>
      <c r="M66" s="26"/>
    </row>
    <row r="67" spans="1:13" ht="12.75">
      <c r="A67" s="25"/>
      <c r="B67" s="26"/>
      <c r="C67" s="26"/>
      <c r="D67" s="26"/>
      <c r="E67" s="25"/>
      <c r="F67" s="25"/>
      <c r="G67" s="26"/>
      <c r="H67" s="43"/>
      <c r="I67" s="27"/>
      <c r="J67" s="26"/>
      <c r="K67" s="26"/>
      <c r="L67" s="26"/>
      <c r="M67" s="26"/>
    </row>
    <row r="68" spans="1:13" ht="12.75">
      <c r="A68" s="25"/>
      <c r="B68" s="26"/>
      <c r="C68" s="26"/>
      <c r="D68" s="26"/>
      <c r="E68" s="25"/>
      <c r="F68" s="25"/>
      <c r="G68" s="26"/>
      <c r="H68" s="43"/>
      <c r="I68" s="27"/>
      <c r="J68" s="26"/>
      <c r="K68" s="26"/>
      <c r="L68" s="26"/>
      <c r="M68" s="26"/>
    </row>
    <row r="69" spans="1:13" ht="12.75">
      <c r="A69" s="25"/>
      <c r="B69" s="26"/>
      <c r="C69" s="26"/>
      <c r="D69" s="26"/>
      <c r="E69" s="25"/>
      <c r="F69" s="25"/>
      <c r="G69" s="26"/>
      <c r="H69" s="43"/>
      <c r="I69" s="27"/>
      <c r="J69" s="26"/>
      <c r="K69" s="26"/>
      <c r="L69" s="26"/>
      <c r="M69" s="26"/>
    </row>
    <row r="70" spans="1:13" ht="12.75">
      <c r="A70" s="25"/>
      <c r="B70" s="26"/>
      <c r="C70" s="26"/>
      <c r="D70" s="26"/>
      <c r="E70" s="25"/>
      <c r="F70" s="25"/>
      <c r="G70" s="26"/>
      <c r="H70" s="43"/>
      <c r="I70" s="27"/>
      <c r="J70" s="26"/>
      <c r="K70" s="26"/>
      <c r="L70" s="26"/>
      <c r="M70" s="26"/>
    </row>
    <row r="71" spans="1:13" ht="12.75">
      <c r="A71" s="25"/>
      <c r="B71" s="26"/>
      <c r="C71" s="26"/>
      <c r="D71" s="26"/>
      <c r="E71" s="25"/>
      <c r="F71" s="25"/>
      <c r="G71" s="26"/>
      <c r="H71" s="43"/>
      <c r="I71" s="27"/>
      <c r="J71" s="26"/>
      <c r="K71" s="26"/>
      <c r="L71" s="26"/>
      <c r="M71" s="26"/>
    </row>
    <row r="72" spans="1:13" ht="12.75">
      <c r="A72" s="25"/>
      <c r="B72" s="26"/>
      <c r="C72" s="26"/>
      <c r="D72" s="26"/>
      <c r="E72" s="25"/>
      <c r="F72" s="25"/>
      <c r="G72" s="26"/>
      <c r="H72" s="43"/>
      <c r="I72" s="27"/>
      <c r="J72" s="26"/>
      <c r="K72" s="26"/>
      <c r="L72" s="26"/>
      <c r="M72" s="26"/>
    </row>
    <row r="73" spans="1:13" ht="12.75">
      <c r="A73" s="25"/>
      <c r="B73" s="26"/>
      <c r="C73" s="26"/>
      <c r="D73" s="26"/>
      <c r="E73" s="25"/>
      <c r="F73" s="25"/>
      <c r="G73" s="26"/>
      <c r="H73" s="43"/>
      <c r="I73" s="27"/>
      <c r="J73" s="26"/>
      <c r="K73" s="26"/>
      <c r="L73" s="26"/>
      <c r="M73" s="26"/>
    </row>
    <row r="74" spans="1:13" ht="12.75">
      <c r="A74" s="25"/>
      <c r="B74" s="26"/>
      <c r="C74" s="26"/>
      <c r="D74" s="26"/>
      <c r="E74" s="25"/>
      <c r="F74" s="25"/>
      <c r="G74" s="26"/>
      <c r="H74" s="43"/>
      <c r="I74" s="27"/>
      <c r="J74" s="26"/>
      <c r="K74" s="26"/>
      <c r="L74" s="26"/>
      <c r="M74" s="26"/>
    </row>
    <row r="75" spans="1:13" ht="12.75">
      <c r="A75" s="25"/>
      <c r="B75" s="26"/>
      <c r="C75" s="26"/>
      <c r="D75" s="26"/>
      <c r="E75" s="25"/>
      <c r="F75" s="25"/>
      <c r="G75" s="26"/>
      <c r="H75" s="43"/>
      <c r="I75" s="27"/>
      <c r="J75" s="26"/>
      <c r="K75" s="26"/>
      <c r="L75" s="26"/>
      <c r="M75" s="26"/>
    </row>
    <row r="76" spans="1:13" ht="12.75">
      <c r="A76" s="25"/>
      <c r="B76" s="26"/>
      <c r="C76" s="26"/>
      <c r="D76" s="26"/>
      <c r="E76" s="25"/>
      <c r="F76" s="25"/>
      <c r="G76" s="26"/>
      <c r="H76" s="43"/>
      <c r="I76" s="27"/>
      <c r="J76" s="26"/>
      <c r="K76" s="26"/>
      <c r="L76" s="26"/>
      <c r="M76" s="26"/>
    </row>
    <row r="77" spans="1:13" ht="12.75">
      <c r="A77" s="25"/>
      <c r="B77" s="26"/>
      <c r="C77" s="26"/>
      <c r="D77" s="26"/>
      <c r="E77" s="25"/>
      <c r="F77" s="25"/>
      <c r="G77" s="26"/>
      <c r="H77" s="43"/>
      <c r="I77" s="27"/>
      <c r="J77" s="26"/>
      <c r="K77" s="26"/>
      <c r="L77" s="26"/>
      <c r="M77" s="26"/>
    </row>
    <row r="78" spans="1:13" ht="12.75">
      <c r="A78" s="25"/>
      <c r="B78" s="26"/>
      <c r="C78" s="26"/>
      <c r="D78" s="26"/>
      <c r="E78" s="25"/>
      <c r="F78" s="25"/>
      <c r="G78" s="26"/>
      <c r="H78" s="43"/>
      <c r="I78" s="27"/>
      <c r="J78" s="26"/>
      <c r="K78" s="26"/>
      <c r="L78" s="26"/>
      <c r="M78" s="26"/>
    </row>
    <row r="79" spans="1:13" ht="12.75">
      <c r="A79" s="25"/>
      <c r="B79" s="26"/>
      <c r="C79" s="26"/>
      <c r="D79" s="26"/>
      <c r="E79" s="25"/>
      <c r="F79" s="25"/>
      <c r="G79" s="26"/>
      <c r="H79" s="43"/>
      <c r="I79" s="27"/>
      <c r="J79" s="26"/>
      <c r="K79" s="26"/>
      <c r="L79" s="26"/>
      <c r="M79" s="26"/>
    </row>
    <row r="80" spans="1:13" ht="12.75">
      <c r="A80" s="25"/>
      <c r="B80" s="26"/>
      <c r="C80" s="26"/>
      <c r="D80" s="26"/>
      <c r="E80" s="25"/>
      <c r="F80" s="25"/>
      <c r="G80" s="26"/>
      <c r="H80" s="43"/>
      <c r="I80" s="27"/>
      <c r="J80" s="26"/>
      <c r="K80" s="26"/>
      <c r="L80" s="26"/>
      <c r="M80" s="26"/>
    </row>
    <row r="81" spans="1:13" ht="12.75">
      <c r="A81" s="25"/>
      <c r="B81" s="26"/>
      <c r="C81" s="26"/>
      <c r="D81" s="26"/>
      <c r="E81" s="25"/>
      <c r="F81" s="25"/>
      <c r="G81" s="26"/>
      <c r="H81" s="43"/>
      <c r="I81" s="27"/>
      <c r="J81" s="26"/>
      <c r="K81" s="26"/>
      <c r="L81" s="26"/>
      <c r="M81" s="26"/>
    </row>
    <row r="82" spans="1:13" ht="12.75">
      <c r="A82" s="25"/>
      <c r="B82" s="26"/>
      <c r="C82" s="26"/>
      <c r="D82" s="26"/>
      <c r="E82" s="25"/>
      <c r="F82" s="25"/>
      <c r="G82" s="26"/>
      <c r="H82" s="43"/>
      <c r="I82" s="27"/>
      <c r="J82" s="26"/>
      <c r="K82" s="26"/>
      <c r="L82" s="26"/>
      <c r="M82" s="26"/>
    </row>
    <row r="83" spans="1:13" ht="12.75">
      <c r="A83" s="25"/>
      <c r="B83" s="26"/>
      <c r="C83" s="26"/>
      <c r="D83" s="26"/>
      <c r="E83" s="25"/>
      <c r="F83" s="25"/>
      <c r="G83" s="26"/>
      <c r="H83" s="43"/>
      <c r="I83" s="27"/>
      <c r="J83" s="26"/>
      <c r="K83" s="26"/>
      <c r="L83" s="26"/>
      <c r="M83" s="26"/>
    </row>
    <row r="84" spans="1:13" ht="12.75">
      <c r="A84" s="25"/>
      <c r="B84" s="26"/>
      <c r="C84" s="26"/>
      <c r="D84" s="26"/>
      <c r="E84" s="25"/>
      <c r="F84" s="25"/>
      <c r="G84" s="26"/>
      <c r="H84" s="43"/>
      <c r="I84" s="27"/>
      <c r="J84" s="26"/>
      <c r="K84" s="26"/>
      <c r="L84" s="26"/>
      <c r="M84" s="26"/>
    </row>
    <row r="85" spans="1:13" ht="12.75">
      <c r="A85" s="25"/>
      <c r="B85" s="26"/>
      <c r="C85" s="26"/>
      <c r="D85" s="26"/>
      <c r="E85" s="25"/>
      <c r="F85" s="25"/>
      <c r="G85" s="26"/>
      <c r="H85" s="43"/>
      <c r="I85" s="27"/>
      <c r="J85" s="26"/>
      <c r="K85" s="26"/>
      <c r="L85" s="26"/>
      <c r="M85" s="26"/>
    </row>
    <row r="86" spans="1:13" ht="12.75">
      <c r="A86" s="25"/>
      <c r="B86" s="26"/>
      <c r="C86" s="26"/>
      <c r="D86" s="26"/>
      <c r="E86" s="25"/>
      <c r="F86" s="25"/>
      <c r="G86" s="26"/>
      <c r="H86" s="43"/>
      <c r="I86" s="27"/>
      <c r="J86" s="26"/>
      <c r="K86" s="26"/>
      <c r="L86" s="26"/>
      <c r="M86" s="26"/>
    </row>
    <row r="87" spans="1:13" ht="12.75">
      <c r="A87" s="25"/>
      <c r="B87" s="26"/>
      <c r="C87" s="26"/>
      <c r="D87" s="26"/>
      <c r="E87" s="25"/>
      <c r="F87" s="25"/>
      <c r="G87" s="26"/>
      <c r="H87" s="43"/>
      <c r="I87" s="27"/>
      <c r="J87" s="26"/>
      <c r="K87" s="26"/>
      <c r="L87" s="26"/>
      <c r="M87" s="26"/>
    </row>
    <row r="88" spans="1:13" ht="12.75">
      <c r="A88" s="25"/>
      <c r="B88" s="26"/>
      <c r="C88" s="26"/>
      <c r="D88" s="26"/>
      <c r="E88" s="25"/>
      <c r="F88" s="25"/>
      <c r="G88" s="26"/>
      <c r="H88" s="43"/>
      <c r="I88" s="27"/>
      <c r="J88" s="26"/>
      <c r="K88" s="26"/>
      <c r="L88" s="26"/>
      <c r="M88" s="26"/>
    </row>
    <row r="89" spans="1:13" ht="12.75">
      <c r="A89" s="25"/>
      <c r="B89" s="26"/>
      <c r="C89" s="26"/>
      <c r="D89" s="26"/>
      <c r="E89" s="25"/>
      <c r="F89" s="25"/>
      <c r="G89" s="26"/>
      <c r="H89" s="43"/>
      <c r="I89" s="27"/>
      <c r="J89" s="26"/>
      <c r="K89" s="26"/>
      <c r="L89" s="26"/>
      <c r="M89" s="26"/>
    </row>
    <row r="90" spans="1:13" ht="12.75">
      <c r="A90" s="25"/>
      <c r="B90" s="26"/>
      <c r="C90" s="26"/>
      <c r="D90" s="26"/>
      <c r="E90" s="25"/>
      <c r="F90" s="25"/>
      <c r="G90" s="26"/>
      <c r="H90" s="43"/>
      <c r="I90" s="27"/>
      <c r="J90" s="26"/>
      <c r="K90" s="26"/>
      <c r="L90" s="26"/>
      <c r="M90" s="26"/>
    </row>
    <row r="91" spans="1:13" ht="12.75">
      <c r="A91" s="25"/>
      <c r="B91" s="26"/>
      <c r="C91" s="26"/>
      <c r="D91" s="26"/>
      <c r="E91" s="25"/>
      <c r="F91" s="25"/>
      <c r="G91" s="26"/>
      <c r="H91" s="43"/>
      <c r="I91" s="27"/>
      <c r="J91" s="26"/>
      <c r="K91" s="26"/>
      <c r="L91" s="26"/>
      <c r="M91" s="26"/>
    </row>
    <row r="92" spans="1:13" ht="12.75">
      <c r="A92" s="25"/>
      <c r="B92" s="26"/>
      <c r="C92" s="26"/>
      <c r="D92" s="26"/>
      <c r="E92" s="25"/>
      <c r="F92" s="25"/>
      <c r="G92" s="26"/>
      <c r="H92" s="43"/>
      <c r="I92" s="27"/>
      <c r="J92" s="26"/>
      <c r="K92" s="26"/>
      <c r="L92" s="26"/>
      <c r="M92" s="26"/>
    </row>
    <row r="93" spans="1:13" ht="12.75">
      <c r="A93" s="25"/>
      <c r="B93" s="26"/>
      <c r="C93" s="26"/>
      <c r="D93" s="26"/>
      <c r="E93" s="25"/>
      <c r="F93" s="25"/>
      <c r="G93" s="26"/>
      <c r="H93" s="43"/>
      <c r="I93" s="27"/>
      <c r="J93" s="26"/>
      <c r="K93" s="26"/>
      <c r="L93" s="26"/>
      <c r="M93" s="26"/>
    </row>
    <row r="94" spans="1:13" ht="12.75">
      <c r="A94" s="25"/>
      <c r="B94" s="26"/>
      <c r="C94" s="26"/>
      <c r="D94" s="26"/>
      <c r="E94" s="25"/>
      <c r="F94" s="25"/>
      <c r="G94" s="26"/>
      <c r="H94" s="43"/>
      <c r="I94" s="27"/>
      <c r="J94" s="26"/>
      <c r="K94" s="26"/>
      <c r="L94" s="26"/>
      <c r="M94" s="26"/>
    </row>
    <row r="95" spans="1:13" ht="12.75">
      <c r="A95" s="25"/>
      <c r="B95" s="26"/>
      <c r="C95" s="26"/>
      <c r="D95" s="26"/>
      <c r="E95" s="25"/>
      <c r="F95" s="25"/>
      <c r="G95" s="26"/>
      <c r="H95" s="43"/>
      <c r="I95" s="27"/>
      <c r="J95" s="26"/>
      <c r="K95" s="26"/>
      <c r="L95" s="26"/>
      <c r="M95" s="26"/>
    </row>
    <row r="96" spans="1:13" ht="12.75">
      <c r="A96" s="25"/>
      <c r="B96" s="26"/>
      <c r="C96" s="26"/>
      <c r="D96" s="26"/>
      <c r="E96" s="25"/>
      <c r="F96" s="25"/>
      <c r="G96" s="26"/>
      <c r="H96" s="43"/>
      <c r="I96" s="27"/>
      <c r="J96" s="26"/>
      <c r="K96" s="26"/>
      <c r="L96" s="26"/>
      <c r="M96" s="26"/>
    </row>
    <row r="97" spans="1:13" ht="12.75">
      <c r="A97" s="25"/>
      <c r="B97" s="26"/>
      <c r="C97" s="26"/>
      <c r="D97" s="26"/>
      <c r="E97" s="25"/>
      <c r="F97" s="25"/>
      <c r="G97" s="26"/>
      <c r="H97" s="43"/>
      <c r="I97" s="27"/>
      <c r="J97" s="26"/>
      <c r="K97" s="26"/>
      <c r="L97" s="26"/>
      <c r="M97" s="26"/>
    </row>
    <row r="98" spans="1:13" ht="12.75">
      <c r="A98" s="25"/>
      <c r="B98" s="26"/>
      <c r="C98" s="26"/>
      <c r="D98" s="26"/>
      <c r="E98" s="25"/>
      <c r="F98" s="25"/>
      <c r="G98" s="26"/>
      <c r="H98" s="43"/>
      <c r="I98" s="27"/>
      <c r="J98" s="26"/>
      <c r="K98" s="26"/>
      <c r="L98" s="26"/>
      <c r="M98" s="26"/>
    </row>
    <row r="99" spans="1:13" ht="12.75">
      <c r="A99" s="25"/>
      <c r="B99" s="26"/>
      <c r="C99" s="26"/>
      <c r="D99" s="26"/>
      <c r="E99" s="25"/>
      <c r="F99" s="25"/>
      <c r="G99" s="26"/>
      <c r="H99" s="43"/>
      <c r="I99" s="27"/>
      <c r="J99" s="26"/>
      <c r="K99" s="26"/>
      <c r="L99" s="26"/>
      <c r="M99" s="26"/>
    </row>
    <row r="100" spans="1:13" ht="12.75">
      <c r="A100" s="25"/>
      <c r="B100" s="26"/>
      <c r="C100" s="26"/>
      <c r="D100" s="26"/>
      <c r="E100" s="25"/>
      <c r="F100" s="25"/>
      <c r="G100" s="26"/>
      <c r="H100" s="43"/>
      <c r="I100" s="27"/>
      <c r="J100" s="26"/>
      <c r="K100" s="26"/>
      <c r="L100" s="26"/>
      <c r="M100" s="26"/>
    </row>
    <row r="101" spans="1:13" ht="12.75">
      <c r="A101" s="25"/>
      <c r="B101" s="26"/>
      <c r="C101" s="26"/>
      <c r="D101" s="26"/>
      <c r="E101" s="25"/>
      <c r="F101" s="25"/>
      <c r="G101" s="26"/>
      <c r="H101" s="43"/>
      <c r="I101" s="27"/>
      <c r="J101" s="26"/>
      <c r="K101" s="26"/>
      <c r="L101" s="26"/>
      <c r="M101" s="26"/>
    </row>
    <row r="102" spans="1:13" ht="12.75">
      <c r="A102" s="25"/>
      <c r="B102" s="26"/>
      <c r="C102" s="26"/>
      <c r="D102" s="26"/>
      <c r="E102" s="25"/>
      <c r="F102" s="25"/>
      <c r="G102" s="26"/>
      <c r="H102" s="43"/>
      <c r="I102" s="27"/>
      <c r="J102" s="26"/>
      <c r="K102" s="26"/>
      <c r="L102" s="26"/>
      <c r="M102" s="26"/>
    </row>
    <row r="103" spans="1:13" ht="12.75">
      <c r="A103" s="25"/>
      <c r="B103" s="26"/>
      <c r="C103" s="26"/>
      <c r="D103" s="26"/>
      <c r="E103" s="25"/>
      <c r="F103" s="25"/>
      <c r="G103" s="26"/>
      <c r="H103" s="43"/>
      <c r="I103" s="27"/>
      <c r="J103" s="26"/>
      <c r="K103" s="26"/>
      <c r="L103" s="26"/>
      <c r="M103" s="26"/>
    </row>
  </sheetData>
  <printOptions/>
  <pageMargins left="0.2" right="0.22" top="0.41" bottom="0.39" header="0.27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7"/>
  <sheetViews>
    <sheetView workbookViewId="0" topLeftCell="A1">
      <pane ySplit="4" topLeftCell="BM5" activePane="bottomLeft" state="frozen"/>
      <selection pane="topLeft" activeCell="A1" sqref="A1"/>
      <selection pane="bottomLeft" activeCell="E87" sqref="E87"/>
    </sheetView>
  </sheetViews>
  <sheetFormatPr defaultColWidth="11.421875" defaultRowHeight="12.75"/>
  <cols>
    <col min="1" max="7" width="12.7109375" style="0" bestFit="1" customWidth="1"/>
    <col min="8" max="8" width="7.28125" style="0" bestFit="1" customWidth="1"/>
    <col min="9" max="9" width="12.00390625" style="0" bestFit="1" customWidth="1"/>
    <col min="10" max="13" width="10.8515625" style="0" bestFit="1" customWidth="1"/>
  </cols>
  <sheetData>
    <row r="1" ht="18">
      <c r="A1" s="19" t="s">
        <v>188</v>
      </c>
    </row>
    <row r="3" spans="2:7" ht="16.5" thickBot="1">
      <c r="B3" s="108" t="s">
        <v>63</v>
      </c>
      <c r="C3" s="108"/>
      <c r="D3" s="108"/>
      <c r="E3" s="108"/>
      <c r="F3" s="108"/>
      <c r="G3" s="108"/>
    </row>
    <row r="4" spans="1:7" ht="12.75">
      <c r="A4" s="78" t="s">
        <v>65</v>
      </c>
      <c r="B4" s="79" t="s">
        <v>82</v>
      </c>
      <c r="C4" s="79" t="s">
        <v>83</v>
      </c>
      <c r="D4" s="79" t="s">
        <v>84</v>
      </c>
      <c r="E4" s="79" t="s">
        <v>85</v>
      </c>
      <c r="F4" s="79" t="s">
        <v>86</v>
      </c>
      <c r="G4" s="80" t="s">
        <v>87</v>
      </c>
    </row>
    <row r="5" spans="1:7" ht="12.75">
      <c r="A5" s="68">
        <v>100</v>
      </c>
      <c r="B5" s="81">
        <v>0</v>
      </c>
      <c r="C5" s="81">
        <v>0</v>
      </c>
      <c r="D5" s="81">
        <v>0</v>
      </c>
      <c r="E5" s="81">
        <f>B5</f>
        <v>0</v>
      </c>
      <c r="F5" s="81">
        <v>2.16</v>
      </c>
      <c r="G5" s="82">
        <v>17</v>
      </c>
    </row>
    <row r="6" spans="1:7" ht="12.75">
      <c r="A6" s="68">
        <v>200</v>
      </c>
      <c r="B6" s="81">
        <v>0</v>
      </c>
      <c r="C6" s="81">
        <v>0</v>
      </c>
      <c r="D6" s="81">
        <v>0</v>
      </c>
      <c r="E6" s="81">
        <f aca="true" t="shared" si="0" ref="E6:E69">B6</f>
        <v>0</v>
      </c>
      <c r="F6" s="81">
        <v>19.16</v>
      </c>
      <c r="G6" s="82">
        <v>34</v>
      </c>
    </row>
    <row r="7" spans="1:7" ht="12.75">
      <c r="A7" s="68">
        <v>300</v>
      </c>
      <c r="B7" s="81">
        <v>0</v>
      </c>
      <c r="C7" s="81">
        <v>0</v>
      </c>
      <c r="D7" s="81">
        <v>0</v>
      </c>
      <c r="E7" s="81">
        <f t="shared" si="0"/>
        <v>0</v>
      </c>
      <c r="F7" s="81">
        <v>36.16</v>
      </c>
      <c r="G7" s="82">
        <v>51</v>
      </c>
    </row>
    <row r="8" spans="1:7" ht="12.75">
      <c r="A8" s="68">
        <v>400</v>
      </c>
      <c r="B8" s="81">
        <v>0</v>
      </c>
      <c r="C8" s="81">
        <v>0</v>
      </c>
      <c r="D8" s="81">
        <v>0</v>
      </c>
      <c r="E8" s="81">
        <f t="shared" si="0"/>
        <v>0</v>
      </c>
      <c r="F8" s="81">
        <v>53.16</v>
      </c>
      <c r="G8" s="82">
        <v>68</v>
      </c>
    </row>
    <row r="9" spans="1:7" ht="12.75">
      <c r="A9" s="68">
        <v>500</v>
      </c>
      <c r="B9" s="81">
        <v>0</v>
      </c>
      <c r="C9" s="81">
        <v>0</v>
      </c>
      <c r="D9" s="81">
        <v>0</v>
      </c>
      <c r="E9" s="81">
        <f t="shared" si="0"/>
        <v>0</v>
      </c>
      <c r="F9" s="81">
        <v>70.16</v>
      </c>
      <c r="G9" s="82">
        <v>85</v>
      </c>
    </row>
    <row r="10" spans="1:7" ht="12.75">
      <c r="A10" s="68">
        <v>600</v>
      </c>
      <c r="B10" s="81">
        <v>0</v>
      </c>
      <c r="C10" s="81">
        <v>0</v>
      </c>
      <c r="D10" s="81">
        <v>0</v>
      </c>
      <c r="E10" s="81">
        <f t="shared" si="0"/>
        <v>0</v>
      </c>
      <c r="F10" s="81">
        <v>87.16</v>
      </c>
      <c r="G10" s="82">
        <v>102</v>
      </c>
    </row>
    <row r="11" spans="1:7" ht="12.75">
      <c r="A11" s="68">
        <v>700</v>
      </c>
      <c r="B11" s="81">
        <v>0</v>
      </c>
      <c r="C11" s="81">
        <v>0</v>
      </c>
      <c r="D11" s="81">
        <v>0</v>
      </c>
      <c r="E11" s="81">
        <f t="shared" si="0"/>
        <v>0</v>
      </c>
      <c r="F11" s="81">
        <v>104.16</v>
      </c>
      <c r="G11" s="82">
        <v>119</v>
      </c>
    </row>
    <row r="12" spans="1:7" ht="12.75">
      <c r="A12" s="68">
        <v>800</v>
      </c>
      <c r="B12" s="81">
        <v>0</v>
      </c>
      <c r="C12" s="81">
        <v>0</v>
      </c>
      <c r="D12" s="81">
        <v>0</v>
      </c>
      <c r="E12" s="81">
        <f t="shared" si="0"/>
        <v>0</v>
      </c>
      <c r="F12" s="81">
        <v>121.16</v>
      </c>
      <c r="G12" s="82">
        <v>155.66</v>
      </c>
    </row>
    <row r="13" spans="1:7" ht="12.75">
      <c r="A13" s="68">
        <v>900</v>
      </c>
      <c r="B13" s="81">
        <v>1.83</v>
      </c>
      <c r="C13" s="81">
        <v>0</v>
      </c>
      <c r="D13" s="81">
        <v>0</v>
      </c>
      <c r="E13" s="81">
        <f t="shared" si="0"/>
        <v>1.83</v>
      </c>
      <c r="F13" s="81">
        <v>163.66</v>
      </c>
      <c r="G13" s="82">
        <v>198</v>
      </c>
    </row>
    <row r="14" spans="1:7" ht="12.75">
      <c r="A14" s="68">
        <v>1000</v>
      </c>
      <c r="B14" s="81">
        <v>16.16</v>
      </c>
      <c r="C14" s="81">
        <v>0</v>
      </c>
      <c r="D14" s="81">
        <v>0</v>
      </c>
      <c r="E14" s="81">
        <f t="shared" si="0"/>
        <v>16.16</v>
      </c>
      <c r="F14" s="81">
        <v>202.66</v>
      </c>
      <c r="G14" s="82">
        <v>234.44</v>
      </c>
    </row>
    <row r="15" spans="1:7" ht="12.75">
      <c r="A15" s="68">
        <v>1100</v>
      </c>
      <c r="B15" s="81">
        <v>34.66</v>
      </c>
      <c r="C15" s="81">
        <v>0</v>
      </c>
      <c r="D15" s="81">
        <v>0</v>
      </c>
      <c r="E15" s="81">
        <f t="shared" si="0"/>
        <v>34.66</v>
      </c>
      <c r="F15" s="81">
        <v>239.16</v>
      </c>
      <c r="G15" s="82">
        <v>271</v>
      </c>
    </row>
    <row r="16" spans="1:7" ht="12.75">
      <c r="A16" s="68">
        <v>1200</v>
      </c>
      <c r="B16" s="81">
        <v>55.41</v>
      </c>
      <c r="C16" s="81">
        <v>15.75</v>
      </c>
      <c r="D16" s="81">
        <v>0</v>
      </c>
      <c r="E16" s="81">
        <f t="shared" si="0"/>
        <v>55.41</v>
      </c>
      <c r="F16" s="81">
        <v>275.83</v>
      </c>
      <c r="G16" s="82">
        <v>307.66</v>
      </c>
    </row>
    <row r="17" spans="1:7" ht="12.75">
      <c r="A17" s="68">
        <v>1300</v>
      </c>
      <c r="B17" s="81">
        <v>77.91</v>
      </c>
      <c r="C17" s="81">
        <v>34.83</v>
      </c>
      <c r="D17" s="81">
        <v>0</v>
      </c>
      <c r="E17" s="81">
        <f t="shared" si="0"/>
        <v>77.91</v>
      </c>
      <c r="F17" s="81">
        <v>312.33</v>
      </c>
      <c r="G17" s="82">
        <v>344.16</v>
      </c>
    </row>
    <row r="18" spans="1:15" ht="12.75">
      <c r="A18" s="74">
        <v>1400</v>
      </c>
      <c r="B18" s="75">
        <v>105.33</v>
      </c>
      <c r="C18" s="75">
        <v>58.5</v>
      </c>
      <c r="D18" s="75">
        <v>0</v>
      </c>
      <c r="E18" s="81">
        <f t="shared" si="0"/>
        <v>105.33</v>
      </c>
      <c r="F18" s="76">
        <v>349.16</v>
      </c>
      <c r="G18" s="77">
        <v>381.16</v>
      </c>
      <c r="I18" s="59"/>
      <c r="J18" s="59"/>
      <c r="K18" s="59"/>
      <c r="L18" s="59"/>
      <c r="M18" s="59"/>
      <c r="N18" s="59"/>
      <c r="O18" s="58"/>
    </row>
    <row r="19" spans="1:14" ht="12.75">
      <c r="A19" s="68">
        <v>1500</v>
      </c>
      <c r="B19" s="65">
        <v>135.16</v>
      </c>
      <c r="C19" s="65">
        <v>85.66</v>
      </c>
      <c r="D19" s="65">
        <v>0</v>
      </c>
      <c r="E19" s="81">
        <f t="shared" si="0"/>
        <v>135.16</v>
      </c>
      <c r="F19" s="65">
        <v>385.83</v>
      </c>
      <c r="G19" s="69">
        <v>418.33</v>
      </c>
      <c r="I19" s="59"/>
      <c r="J19" s="59"/>
      <c r="K19" s="59"/>
      <c r="L19" s="59"/>
      <c r="M19" s="59"/>
      <c r="N19" s="59"/>
    </row>
    <row r="20" spans="1:14" ht="12.75">
      <c r="A20" s="68">
        <v>1600</v>
      </c>
      <c r="B20" s="65">
        <v>165.75</v>
      </c>
      <c r="C20" s="65">
        <v>114.66</v>
      </c>
      <c r="D20" s="65">
        <v>0</v>
      </c>
      <c r="E20" s="81">
        <f t="shared" si="0"/>
        <v>165.75</v>
      </c>
      <c r="F20" s="65">
        <v>423.33</v>
      </c>
      <c r="G20" s="69">
        <v>457</v>
      </c>
      <c r="I20" s="59"/>
      <c r="J20" s="59"/>
      <c r="K20" s="59"/>
      <c r="L20" s="59"/>
      <c r="M20" s="59"/>
      <c r="N20" s="59"/>
    </row>
    <row r="21" spans="1:14" ht="12.75">
      <c r="A21" s="68">
        <v>1700</v>
      </c>
      <c r="B21" s="65">
        <v>192.91</v>
      </c>
      <c r="C21" s="65">
        <v>140.58</v>
      </c>
      <c r="D21" s="65">
        <v>5</v>
      </c>
      <c r="E21" s="81">
        <f t="shared" si="0"/>
        <v>192.91</v>
      </c>
      <c r="F21" s="65">
        <v>462.16</v>
      </c>
      <c r="G21" s="69">
        <v>496.83</v>
      </c>
      <c r="I21" s="59"/>
      <c r="J21" s="59"/>
      <c r="K21" s="59"/>
      <c r="L21" s="59"/>
      <c r="M21" s="59"/>
      <c r="N21" s="59"/>
    </row>
    <row r="22" spans="1:14" ht="12.75">
      <c r="A22" s="68">
        <v>1800</v>
      </c>
      <c r="B22" s="65">
        <v>220.75</v>
      </c>
      <c r="C22" s="65">
        <v>167.08</v>
      </c>
      <c r="D22" s="65">
        <v>19</v>
      </c>
      <c r="E22" s="81">
        <f t="shared" si="0"/>
        <v>220.75</v>
      </c>
      <c r="F22" s="65">
        <v>502.16</v>
      </c>
      <c r="G22" s="69">
        <v>538.16</v>
      </c>
      <c r="I22" s="59"/>
      <c r="J22" s="59"/>
      <c r="K22" s="59"/>
      <c r="L22" s="59"/>
      <c r="M22" s="59"/>
      <c r="N22" s="59"/>
    </row>
    <row r="23" spans="1:14" ht="12.75">
      <c r="A23" s="68">
        <v>1900</v>
      </c>
      <c r="B23" s="65">
        <v>249.33</v>
      </c>
      <c r="C23" s="65">
        <v>194.33</v>
      </c>
      <c r="D23" s="65">
        <v>33.66</v>
      </c>
      <c r="E23" s="81">
        <f t="shared" si="0"/>
        <v>249.33</v>
      </c>
      <c r="F23" s="65">
        <v>543.66</v>
      </c>
      <c r="G23" s="69">
        <v>580.83</v>
      </c>
      <c r="I23" s="59"/>
      <c r="J23" s="59"/>
      <c r="K23" s="59"/>
      <c r="L23" s="59"/>
      <c r="M23" s="59"/>
      <c r="N23" s="59"/>
    </row>
    <row r="24" spans="1:14" ht="12.75">
      <c r="A24" s="68">
        <v>2000</v>
      </c>
      <c r="B24" s="65">
        <v>278.5</v>
      </c>
      <c r="C24" s="65">
        <v>222.16</v>
      </c>
      <c r="D24" s="65">
        <v>49</v>
      </c>
      <c r="E24" s="81">
        <f t="shared" si="0"/>
        <v>278.5</v>
      </c>
      <c r="F24" s="65">
        <v>586.5</v>
      </c>
      <c r="G24" s="69">
        <v>624.66</v>
      </c>
      <c r="I24" s="83"/>
      <c r="J24" s="59"/>
      <c r="K24" s="59"/>
      <c r="L24" s="59"/>
      <c r="M24" s="59"/>
      <c r="N24" s="59"/>
    </row>
    <row r="25" spans="1:14" ht="12.75">
      <c r="A25" s="68">
        <v>2100</v>
      </c>
      <c r="B25" s="65">
        <v>308.33</v>
      </c>
      <c r="C25" s="65">
        <v>250.75</v>
      </c>
      <c r="D25" s="65">
        <v>67</v>
      </c>
      <c r="E25" s="81">
        <f t="shared" si="0"/>
        <v>308.33</v>
      </c>
      <c r="F25" s="65">
        <v>630.66</v>
      </c>
      <c r="G25" s="69">
        <v>670</v>
      </c>
      <c r="I25" s="83"/>
      <c r="J25" s="59"/>
      <c r="K25" s="59"/>
      <c r="L25" s="59"/>
      <c r="M25" s="59"/>
      <c r="N25" s="59"/>
    </row>
    <row r="26" spans="1:14" ht="12.75">
      <c r="A26" s="68">
        <v>2200</v>
      </c>
      <c r="B26" s="65">
        <v>338.83</v>
      </c>
      <c r="C26" s="65">
        <v>279.91</v>
      </c>
      <c r="D26" s="65">
        <v>87.33</v>
      </c>
      <c r="E26" s="81">
        <f t="shared" si="0"/>
        <v>338.83</v>
      </c>
      <c r="F26" s="65">
        <v>676</v>
      </c>
      <c r="G26" s="69">
        <v>716.66</v>
      </c>
      <c r="I26" s="59"/>
      <c r="J26" s="59"/>
      <c r="K26" s="59"/>
      <c r="L26" s="59"/>
      <c r="M26" s="59"/>
      <c r="N26" s="59"/>
    </row>
    <row r="27" spans="1:14" ht="12.75">
      <c r="A27" s="68">
        <v>2300</v>
      </c>
      <c r="B27" s="65">
        <v>307.08</v>
      </c>
      <c r="C27" s="65">
        <v>309.83</v>
      </c>
      <c r="D27" s="65">
        <v>108.5</v>
      </c>
      <c r="E27" s="81">
        <f t="shared" si="0"/>
        <v>307.08</v>
      </c>
      <c r="F27" s="65">
        <v>722.16</v>
      </c>
      <c r="G27" s="69">
        <v>764.16</v>
      </c>
      <c r="I27" s="59"/>
      <c r="J27" s="59"/>
      <c r="K27" s="59"/>
      <c r="L27" s="59"/>
      <c r="M27" s="59"/>
      <c r="N27" s="59"/>
    </row>
    <row r="28" spans="1:14" ht="12.75">
      <c r="A28" s="68">
        <v>2400</v>
      </c>
      <c r="B28" s="65">
        <v>401.91</v>
      </c>
      <c r="C28" s="65">
        <v>340.41</v>
      </c>
      <c r="D28" s="65">
        <v>130.33</v>
      </c>
      <c r="E28" s="81">
        <f t="shared" si="0"/>
        <v>401.91</v>
      </c>
      <c r="F28" s="65">
        <v>770.25</v>
      </c>
      <c r="G28" s="69">
        <v>811.16</v>
      </c>
      <c r="I28" s="59"/>
      <c r="J28" s="59"/>
      <c r="K28" s="59"/>
      <c r="L28" s="59"/>
      <c r="M28" s="59"/>
      <c r="N28" s="59"/>
    </row>
    <row r="29" spans="1:14" ht="12.75">
      <c r="A29" s="68">
        <v>2500</v>
      </c>
      <c r="B29" s="65">
        <v>434.41</v>
      </c>
      <c r="C29" s="65">
        <v>371.58</v>
      </c>
      <c r="D29" s="65">
        <v>153.16</v>
      </c>
      <c r="E29" s="81">
        <f t="shared" si="0"/>
        <v>434.41</v>
      </c>
      <c r="F29" s="65">
        <v>817.25</v>
      </c>
      <c r="G29" s="69">
        <v>858.16</v>
      </c>
      <c r="I29" s="59"/>
      <c r="J29" s="59"/>
      <c r="K29" s="59"/>
      <c r="L29" s="59"/>
      <c r="M29" s="59"/>
      <c r="N29" s="59"/>
    </row>
    <row r="30" spans="1:14" ht="12.75">
      <c r="A30" s="68">
        <v>2600</v>
      </c>
      <c r="B30" s="65">
        <v>467.66</v>
      </c>
      <c r="C30" s="65">
        <v>403.5</v>
      </c>
      <c r="D30" s="65">
        <v>177</v>
      </c>
      <c r="E30" s="81">
        <f t="shared" si="0"/>
        <v>467.66</v>
      </c>
      <c r="F30" s="65">
        <v>864.25</v>
      </c>
      <c r="G30" s="69">
        <v>905.16</v>
      </c>
      <c r="I30" s="59"/>
      <c r="J30" s="59"/>
      <c r="K30" s="59"/>
      <c r="L30" s="59"/>
      <c r="M30" s="59"/>
      <c r="N30" s="59"/>
    </row>
    <row r="31" spans="1:14" ht="12.75">
      <c r="A31" s="68">
        <v>2700</v>
      </c>
      <c r="B31" s="65">
        <v>501.5</v>
      </c>
      <c r="C31" s="65">
        <v>436.08</v>
      </c>
      <c r="D31" s="65">
        <v>203.33</v>
      </c>
      <c r="E31" s="81">
        <f t="shared" si="0"/>
        <v>501.5</v>
      </c>
      <c r="F31" s="65">
        <v>911.25</v>
      </c>
      <c r="G31" s="69">
        <v>952.16</v>
      </c>
      <c r="I31" s="59"/>
      <c r="J31" s="59"/>
      <c r="K31" s="59"/>
      <c r="L31" s="59"/>
      <c r="M31" s="59"/>
      <c r="N31" s="59"/>
    </row>
    <row r="32" spans="1:14" ht="12.75">
      <c r="A32" s="68">
        <v>2800</v>
      </c>
      <c r="B32" s="65">
        <v>536</v>
      </c>
      <c r="C32" s="65">
        <v>469.33</v>
      </c>
      <c r="D32" s="65">
        <v>232.82</v>
      </c>
      <c r="E32" s="81">
        <f t="shared" si="0"/>
        <v>536</v>
      </c>
      <c r="F32" s="65">
        <v>958.25</v>
      </c>
      <c r="G32" s="69">
        <v>999.16</v>
      </c>
      <c r="I32" s="59"/>
      <c r="J32" s="59"/>
      <c r="K32" s="59"/>
      <c r="L32" s="59"/>
      <c r="M32" s="59"/>
      <c r="N32" s="59"/>
    </row>
    <row r="33" spans="1:14" ht="12.75">
      <c r="A33" s="68">
        <v>2900</v>
      </c>
      <c r="B33" s="65">
        <v>571.25</v>
      </c>
      <c r="C33" s="65">
        <v>503.16</v>
      </c>
      <c r="D33" s="65">
        <v>262.82</v>
      </c>
      <c r="E33" s="81">
        <f t="shared" si="0"/>
        <v>571.25</v>
      </c>
      <c r="F33" s="65">
        <v>1005.25</v>
      </c>
      <c r="G33" s="69">
        <v>1046.16</v>
      </c>
      <c r="I33" s="59"/>
      <c r="J33" s="59"/>
      <c r="K33" s="59"/>
      <c r="L33" s="59"/>
      <c r="M33" s="59"/>
      <c r="N33" s="59"/>
    </row>
    <row r="34" spans="1:14" ht="12.75">
      <c r="A34" s="68">
        <v>3000</v>
      </c>
      <c r="B34" s="65">
        <v>607.08</v>
      </c>
      <c r="C34" s="65">
        <v>537.75</v>
      </c>
      <c r="D34" s="65">
        <v>293.16</v>
      </c>
      <c r="E34" s="81">
        <f t="shared" si="0"/>
        <v>607.08</v>
      </c>
      <c r="F34" s="65">
        <v>1052.25</v>
      </c>
      <c r="G34" s="69">
        <v>1093.16</v>
      </c>
      <c r="I34" s="59"/>
      <c r="J34" s="59"/>
      <c r="K34" s="59"/>
      <c r="L34" s="59"/>
      <c r="M34" s="59"/>
      <c r="N34" s="59"/>
    </row>
    <row r="35" spans="1:14" ht="12.75">
      <c r="A35" s="68">
        <v>3100</v>
      </c>
      <c r="B35" s="65">
        <v>643.66</v>
      </c>
      <c r="C35" s="65">
        <v>573</v>
      </c>
      <c r="D35" s="65">
        <v>323.83</v>
      </c>
      <c r="E35" s="81">
        <f t="shared" si="0"/>
        <v>643.66</v>
      </c>
      <c r="F35" s="65">
        <v>1099.25</v>
      </c>
      <c r="G35" s="69">
        <v>1140.16</v>
      </c>
      <c r="I35" s="83"/>
      <c r="J35" s="59"/>
      <c r="K35" s="59"/>
      <c r="L35" s="59"/>
      <c r="M35" s="59"/>
      <c r="N35" s="59"/>
    </row>
    <row r="36" spans="1:14" ht="12.75">
      <c r="A36" s="68">
        <v>3200</v>
      </c>
      <c r="B36" s="65">
        <v>680.83</v>
      </c>
      <c r="C36" s="65">
        <v>608.91</v>
      </c>
      <c r="D36" s="65">
        <v>355</v>
      </c>
      <c r="E36" s="81">
        <f t="shared" si="0"/>
        <v>680.83</v>
      </c>
      <c r="F36" s="65">
        <v>1146.25</v>
      </c>
      <c r="G36" s="69">
        <v>1187.16</v>
      </c>
      <c r="I36" s="59"/>
      <c r="J36" s="59"/>
      <c r="K36" s="59"/>
      <c r="L36" s="59"/>
      <c r="M36" s="59"/>
      <c r="N36" s="59"/>
    </row>
    <row r="37" spans="1:14" ht="12.75">
      <c r="A37" s="68">
        <v>3300</v>
      </c>
      <c r="B37" s="65">
        <v>718.75</v>
      </c>
      <c r="C37" s="65">
        <v>645.5</v>
      </c>
      <c r="D37" s="65">
        <v>382.33</v>
      </c>
      <c r="E37" s="81">
        <f t="shared" si="0"/>
        <v>718.75</v>
      </c>
      <c r="F37" s="65">
        <v>1193.25</v>
      </c>
      <c r="G37" s="69">
        <v>1234.16</v>
      </c>
      <c r="I37" s="59"/>
      <c r="J37" s="59"/>
      <c r="K37" s="59"/>
      <c r="L37" s="59"/>
      <c r="M37" s="59"/>
      <c r="N37" s="59"/>
    </row>
    <row r="38" spans="1:14" ht="12.75">
      <c r="A38" s="68">
        <v>3400</v>
      </c>
      <c r="B38" s="65">
        <v>757.25</v>
      </c>
      <c r="C38" s="65">
        <v>682.75</v>
      </c>
      <c r="D38" s="65">
        <v>410</v>
      </c>
      <c r="E38" s="81">
        <f t="shared" si="0"/>
        <v>757.25</v>
      </c>
      <c r="F38" s="65">
        <v>1240.25</v>
      </c>
      <c r="G38" s="69">
        <v>1281.16</v>
      </c>
      <c r="I38" s="59"/>
      <c r="J38" s="59"/>
      <c r="K38" s="59"/>
      <c r="L38" s="59"/>
      <c r="M38" s="59"/>
      <c r="N38" s="59"/>
    </row>
    <row r="39" spans="1:14" ht="12.75">
      <c r="A39" s="68">
        <v>3500</v>
      </c>
      <c r="B39" s="65">
        <v>796.5</v>
      </c>
      <c r="C39" s="65">
        <v>720.66</v>
      </c>
      <c r="D39" s="65">
        <v>437.83</v>
      </c>
      <c r="E39" s="81">
        <f t="shared" si="0"/>
        <v>796.5</v>
      </c>
      <c r="F39" s="65">
        <v>1287.25</v>
      </c>
      <c r="G39" s="69">
        <v>1328.16</v>
      </c>
      <c r="I39" s="59"/>
      <c r="J39" s="59"/>
      <c r="K39" s="59"/>
      <c r="L39" s="59"/>
      <c r="M39" s="59"/>
      <c r="N39" s="59"/>
    </row>
    <row r="40" spans="1:14" ht="12.75">
      <c r="A40" s="68">
        <v>3600</v>
      </c>
      <c r="B40" s="65">
        <v>836.33</v>
      </c>
      <c r="C40" s="65">
        <v>759.25</v>
      </c>
      <c r="D40" s="65">
        <v>466.16</v>
      </c>
      <c r="E40" s="81">
        <f t="shared" si="0"/>
        <v>836.33</v>
      </c>
      <c r="F40" s="65">
        <v>1334.25</v>
      </c>
      <c r="G40" s="69">
        <v>1375.16</v>
      </c>
      <c r="I40" s="59"/>
      <c r="J40" s="59"/>
      <c r="K40" s="59"/>
      <c r="L40" s="59"/>
      <c r="M40" s="59"/>
      <c r="N40" s="59"/>
    </row>
    <row r="41" spans="1:14" ht="12.75">
      <c r="A41" s="68">
        <v>3700</v>
      </c>
      <c r="B41" s="65">
        <v>876.91</v>
      </c>
      <c r="C41" s="65">
        <v>798.41</v>
      </c>
      <c r="D41" s="65">
        <v>494.83</v>
      </c>
      <c r="E41" s="81">
        <f t="shared" si="0"/>
        <v>876.91</v>
      </c>
      <c r="F41" s="65">
        <v>1381.25</v>
      </c>
      <c r="G41" s="69">
        <v>1422.16</v>
      </c>
      <c r="I41" s="59"/>
      <c r="J41" s="59"/>
      <c r="K41" s="59"/>
      <c r="L41" s="59"/>
      <c r="M41" s="59"/>
      <c r="N41" s="59"/>
    </row>
    <row r="42" spans="1:14" ht="12.75">
      <c r="A42" s="68">
        <v>3800</v>
      </c>
      <c r="B42" s="65">
        <v>918.16</v>
      </c>
      <c r="C42" s="65">
        <v>838.33</v>
      </c>
      <c r="D42" s="65">
        <v>523.83</v>
      </c>
      <c r="E42" s="81">
        <f t="shared" si="0"/>
        <v>918.16</v>
      </c>
      <c r="F42" s="65">
        <v>1428.25</v>
      </c>
      <c r="G42" s="69">
        <v>1469.16</v>
      </c>
      <c r="I42" s="59"/>
      <c r="J42" s="59"/>
      <c r="K42" s="59"/>
      <c r="L42" s="59"/>
      <c r="M42" s="59"/>
      <c r="N42" s="59"/>
    </row>
    <row r="43" spans="1:14" ht="12.75">
      <c r="A43" s="68">
        <v>3900</v>
      </c>
      <c r="B43" s="65">
        <v>960</v>
      </c>
      <c r="C43" s="65">
        <v>878.91</v>
      </c>
      <c r="D43" s="65">
        <v>553.16</v>
      </c>
      <c r="E43" s="81">
        <f t="shared" si="0"/>
        <v>960</v>
      </c>
      <c r="F43" s="65">
        <v>1475.25</v>
      </c>
      <c r="G43" s="69">
        <v>1516.16</v>
      </c>
      <c r="I43" s="59"/>
      <c r="J43" s="59"/>
      <c r="K43" s="59"/>
      <c r="L43" s="59"/>
      <c r="M43" s="59"/>
      <c r="N43" s="59"/>
    </row>
    <row r="44" spans="1:7" ht="12.75">
      <c r="A44" s="68">
        <v>4000</v>
      </c>
      <c r="B44" s="65">
        <v>1002.58</v>
      </c>
      <c r="C44" s="65">
        <v>920.25</v>
      </c>
      <c r="D44" s="65">
        <v>582.83</v>
      </c>
      <c r="E44" s="81">
        <f t="shared" si="0"/>
        <v>1002.58</v>
      </c>
      <c r="F44" s="65">
        <v>1522.25</v>
      </c>
      <c r="G44" s="69">
        <v>1563.16</v>
      </c>
    </row>
    <row r="45" spans="1:14" ht="12.75">
      <c r="A45" s="68">
        <v>4100</v>
      </c>
      <c r="B45" s="65">
        <v>1045.83</v>
      </c>
      <c r="C45" s="65">
        <v>962.16</v>
      </c>
      <c r="D45" s="65">
        <v>612.66</v>
      </c>
      <c r="E45" s="81">
        <f t="shared" si="0"/>
        <v>1045.83</v>
      </c>
      <c r="F45" s="65">
        <v>1569.25</v>
      </c>
      <c r="G45" s="69">
        <v>1610.16</v>
      </c>
      <c r="I45" s="59"/>
      <c r="J45" s="59"/>
      <c r="K45" s="59"/>
      <c r="L45" s="59"/>
      <c r="M45" s="59"/>
      <c r="N45" s="59"/>
    </row>
    <row r="46" spans="1:14" ht="12.75">
      <c r="A46" s="68">
        <v>4200</v>
      </c>
      <c r="B46" s="65">
        <v>1089.66</v>
      </c>
      <c r="C46" s="65">
        <v>1004.75</v>
      </c>
      <c r="D46" s="65">
        <v>643</v>
      </c>
      <c r="E46" s="81">
        <f t="shared" si="0"/>
        <v>1089.66</v>
      </c>
      <c r="F46" s="65">
        <v>1616.25</v>
      </c>
      <c r="G46" s="69">
        <v>1657.16</v>
      </c>
      <c r="I46" s="59"/>
      <c r="J46" s="59"/>
      <c r="K46" s="59"/>
      <c r="L46" s="59"/>
      <c r="M46" s="59"/>
      <c r="N46" s="59"/>
    </row>
    <row r="47" spans="1:14" ht="12.75">
      <c r="A47" s="68">
        <v>4300</v>
      </c>
      <c r="B47" s="65">
        <v>1134.25</v>
      </c>
      <c r="C47" s="65">
        <v>1048</v>
      </c>
      <c r="D47" s="65">
        <v>673.66</v>
      </c>
      <c r="E47" s="81">
        <f t="shared" si="0"/>
        <v>1134.25</v>
      </c>
      <c r="F47" s="65">
        <v>1663.25</v>
      </c>
      <c r="G47" s="69">
        <v>1704.16</v>
      </c>
      <c r="I47" s="59"/>
      <c r="J47" s="59"/>
      <c r="K47" s="59"/>
      <c r="L47" s="59"/>
      <c r="M47" s="59"/>
      <c r="N47" s="59"/>
    </row>
    <row r="48" spans="1:14" ht="12.75">
      <c r="A48" s="68">
        <v>4400</v>
      </c>
      <c r="B48" s="65">
        <v>1179.5</v>
      </c>
      <c r="C48" s="65">
        <v>1091.91</v>
      </c>
      <c r="D48" s="65">
        <v>704.66</v>
      </c>
      <c r="E48" s="81">
        <f t="shared" si="0"/>
        <v>1179.5</v>
      </c>
      <c r="F48" s="65">
        <v>1710.25</v>
      </c>
      <c r="G48" s="69">
        <v>1751.16</v>
      </c>
      <c r="I48" s="59"/>
      <c r="J48" s="59"/>
      <c r="K48" s="59"/>
      <c r="L48" s="59"/>
      <c r="M48" s="59"/>
      <c r="N48" s="59"/>
    </row>
    <row r="49" spans="1:14" ht="12.75">
      <c r="A49" s="68">
        <v>4500</v>
      </c>
      <c r="B49" s="65">
        <v>1225.41</v>
      </c>
      <c r="C49" s="65">
        <v>1136.5</v>
      </c>
      <c r="D49" s="65">
        <v>736</v>
      </c>
      <c r="E49" s="81">
        <f t="shared" si="0"/>
        <v>1225.41</v>
      </c>
      <c r="F49" s="65">
        <v>1757.25</v>
      </c>
      <c r="G49" s="69">
        <v>1798.16</v>
      </c>
      <c r="I49" s="59"/>
      <c r="J49" s="59"/>
      <c r="K49" s="59"/>
      <c r="L49" s="59"/>
      <c r="M49" s="59"/>
      <c r="N49" s="59"/>
    </row>
    <row r="50" spans="1:14" ht="12.75">
      <c r="A50" s="68">
        <v>4600</v>
      </c>
      <c r="B50" s="65">
        <v>1272</v>
      </c>
      <c r="C50" s="65">
        <v>1181.75</v>
      </c>
      <c r="D50" s="65">
        <v>767.66</v>
      </c>
      <c r="E50" s="81">
        <f t="shared" si="0"/>
        <v>1272</v>
      </c>
      <c r="F50" s="65">
        <v>1804.25</v>
      </c>
      <c r="G50" s="69">
        <v>1845.16</v>
      </c>
      <c r="I50" s="59"/>
      <c r="J50" s="59"/>
      <c r="K50" s="59"/>
      <c r="L50" s="59"/>
      <c r="M50" s="59"/>
      <c r="N50" s="59"/>
    </row>
    <row r="51" spans="1:14" ht="12.75">
      <c r="A51" s="68">
        <v>4700</v>
      </c>
      <c r="B51" s="65">
        <v>1318.91</v>
      </c>
      <c r="C51" s="65">
        <v>1227.66</v>
      </c>
      <c r="D51" s="65">
        <v>799.66</v>
      </c>
      <c r="E51" s="81">
        <f t="shared" si="0"/>
        <v>1318.91</v>
      </c>
      <c r="F51" s="65">
        <v>1851.25</v>
      </c>
      <c r="G51" s="69">
        <v>1892.16</v>
      </c>
      <c r="I51" s="59"/>
      <c r="J51" s="59"/>
      <c r="K51" s="59"/>
      <c r="L51" s="59"/>
      <c r="M51" s="59"/>
      <c r="N51" s="59"/>
    </row>
    <row r="52" spans="1:14" ht="12.75">
      <c r="A52" s="68">
        <v>4800</v>
      </c>
      <c r="B52" s="65">
        <v>1365.91</v>
      </c>
      <c r="C52" s="65">
        <v>1274.33</v>
      </c>
      <c r="D52" s="65">
        <v>832</v>
      </c>
      <c r="E52" s="81">
        <f t="shared" si="0"/>
        <v>1365.91</v>
      </c>
      <c r="F52" s="65">
        <v>1898.25</v>
      </c>
      <c r="G52" s="69">
        <v>1939.16</v>
      </c>
      <c r="I52" s="59"/>
      <c r="J52" s="59"/>
      <c r="K52" s="59"/>
      <c r="L52" s="59"/>
      <c r="M52" s="59"/>
      <c r="N52" s="59"/>
    </row>
    <row r="53" spans="1:14" ht="12.75">
      <c r="A53" s="68">
        <v>4900</v>
      </c>
      <c r="B53" s="65">
        <v>1412.91</v>
      </c>
      <c r="C53" s="65">
        <v>1321.33</v>
      </c>
      <c r="D53" s="65">
        <v>864.66</v>
      </c>
      <c r="E53" s="81">
        <f t="shared" si="0"/>
        <v>1412.91</v>
      </c>
      <c r="F53" s="65">
        <v>1945.25</v>
      </c>
      <c r="G53" s="69">
        <v>1986.16</v>
      </c>
      <c r="I53" s="59"/>
      <c r="J53" s="59"/>
      <c r="K53" s="59"/>
      <c r="L53" s="59"/>
      <c r="M53" s="59"/>
      <c r="N53" s="59"/>
    </row>
    <row r="54" spans="1:14" ht="12.75">
      <c r="A54" s="68">
        <v>5000</v>
      </c>
      <c r="B54" s="65">
        <v>1459.91</v>
      </c>
      <c r="C54" s="65">
        <v>1368.33</v>
      </c>
      <c r="D54" s="65">
        <v>897.5</v>
      </c>
      <c r="E54" s="81">
        <f t="shared" si="0"/>
        <v>1459.91</v>
      </c>
      <c r="F54" s="65">
        <v>1992.25</v>
      </c>
      <c r="G54" s="69">
        <v>2033.16</v>
      </c>
      <c r="I54" s="59"/>
      <c r="J54" s="59"/>
      <c r="K54" s="59"/>
      <c r="L54" s="59"/>
      <c r="M54" s="59"/>
      <c r="N54" s="59"/>
    </row>
    <row r="55" spans="1:14" ht="12.75">
      <c r="A55" s="68">
        <v>5100</v>
      </c>
      <c r="B55" s="66">
        <v>1506.91</v>
      </c>
      <c r="C55" s="66">
        <v>1415.83</v>
      </c>
      <c r="D55" s="66">
        <v>930.83</v>
      </c>
      <c r="E55" s="81">
        <f t="shared" si="0"/>
        <v>1506.91</v>
      </c>
      <c r="F55" s="66">
        <v>2039.25</v>
      </c>
      <c r="G55" s="70">
        <v>2080.16</v>
      </c>
      <c r="I55" s="59"/>
      <c r="J55" s="59"/>
      <c r="K55" s="59"/>
      <c r="L55" s="59"/>
      <c r="M55" s="59"/>
      <c r="N55" s="59"/>
    </row>
    <row r="56" spans="1:14" ht="12.75">
      <c r="A56" s="68">
        <v>5200</v>
      </c>
      <c r="B56" s="66">
        <v>1553.91</v>
      </c>
      <c r="C56" s="66">
        <v>1462.33</v>
      </c>
      <c r="D56" s="66">
        <v>964.5</v>
      </c>
      <c r="E56" s="81">
        <f t="shared" si="0"/>
        <v>1553.91</v>
      </c>
      <c r="F56" s="66">
        <v>2086.25</v>
      </c>
      <c r="G56" s="70">
        <v>2127.16</v>
      </c>
      <c r="I56" s="59"/>
      <c r="J56" s="59"/>
      <c r="K56" s="59"/>
      <c r="L56" s="59"/>
      <c r="M56" s="59"/>
      <c r="N56" s="59"/>
    </row>
    <row r="57" spans="1:14" ht="12.75">
      <c r="A57" s="68">
        <v>5300</v>
      </c>
      <c r="B57" s="66">
        <v>1600.91</v>
      </c>
      <c r="C57" s="66">
        <v>1509.33</v>
      </c>
      <c r="D57" s="66">
        <v>998.5</v>
      </c>
      <c r="E57" s="81">
        <f t="shared" si="0"/>
        <v>1600.91</v>
      </c>
      <c r="F57" s="66">
        <v>2133.25</v>
      </c>
      <c r="G57" s="70">
        <v>2174.16</v>
      </c>
      <c r="I57" s="59"/>
      <c r="J57" s="59"/>
      <c r="K57" s="59"/>
      <c r="L57" s="59"/>
      <c r="M57" s="59"/>
      <c r="N57" s="59"/>
    </row>
    <row r="58" spans="1:14" ht="12.75">
      <c r="A58" s="68">
        <v>5400</v>
      </c>
      <c r="B58" s="66">
        <v>1647.91</v>
      </c>
      <c r="C58" s="66">
        <v>1556.33</v>
      </c>
      <c r="D58" s="66">
        <v>1032.83</v>
      </c>
      <c r="E58" s="81">
        <f t="shared" si="0"/>
        <v>1647.91</v>
      </c>
      <c r="F58" s="66">
        <v>2180.25</v>
      </c>
      <c r="G58" s="70">
        <v>2221.16</v>
      </c>
      <c r="I58" s="59"/>
      <c r="J58" s="59"/>
      <c r="K58" s="59"/>
      <c r="L58" s="59"/>
      <c r="M58" s="59"/>
      <c r="N58" s="59"/>
    </row>
    <row r="59" spans="1:14" ht="12.75">
      <c r="A59" s="68">
        <v>5500</v>
      </c>
      <c r="B59" s="66">
        <v>1694.91</v>
      </c>
      <c r="C59" s="66">
        <v>1603.33</v>
      </c>
      <c r="D59" s="66">
        <v>1067.5</v>
      </c>
      <c r="E59" s="81">
        <f t="shared" si="0"/>
        <v>1694.91</v>
      </c>
      <c r="F59" s="66">
        <v>2227.25</v>
      </c>
      <c r="G59" s="70">
        <v>2286.16</v>
      </c>
      <c r="I59" s="59"/>
      <c r="J59" s="59"/>
      <c r="K59" s="59"/>
      <c r="L59" s="59"/>
      <c r="M59" s="59"/>
      <c r="N59" s="59"/>
    </row>
    <row r="60" spans="1:14" ht="12.75">
      <c r="A60" s="68">
        <v>5600</v>
      </c>
      <c r="B60" s="66">
        <v>1741.91</v>
      </c>
      <c r="C60" s="66">
        <v>1650.33</v>
      </c>
      <c r="D60" s="66">
        <v>1102.5</v>
      </c>
      <c r="E60" s="81">
        <f t="shared" si="0"/>
        <v>1741.91</v>
      </c>
      <c r="F60" s="66">
        <v>2274.25</v>
      </c>
      <c r="G60" s="70">
        <v>2315.16</v>
      </c>
      <c r="I60" s="59"/>
      <c r="J60" s="59"/>
      <c r="K60" s="59"/>
      <c r="L60" s="59"/>
      <c r="M60" s="59"/>
      <c r="N60" s="59"/>
    </row>
    <row r="61" spans="1:14" ht="12.75">
      <c r="A61" s="68">
        <v>5700</v>
      </c>
      <c r="B61" s="66">
        <v>1788.91</v>
      </c>
      <c r="C61" s="66">
        <v>1697.33</v>
      </c>
      <c r="D61" s="66">
        <v>1137.83</v>
      </c>
      <c r="E61" s="81">
        <f t="shared" si="0"/>
        <v>1788.91</v>
      </c>
      <c r="F61" s="66">
        <v>2321.25</v>
      </c>
      <c r="G61" s="70">
        <v>2362.16</v>
      </c>
      <c r="I61" s="59"/>
      <c r="J61" s="59"/>
      <c r="K61" s="59"/>
      <c r="L61" s="59"/>
      <c r="M61" s="59"/>
      <c r="N61" s="59"/>
    </row>
    <row r="62" spans="1:14" ht="12.75">
      <c r="A62" s="68">
        <v>5800</v>
      </c>
      <c r="B62" s="66">
        <v>1835.91</v>
      </c>
      <c r="C62" s="66">
        <v>1744.33</v>
      </c>
      <c r="D62" s="66">
        <v>1173.5</v>
      </c>
      <c r="E62" s="81">
        <f t="shared" si="0"/>
        <v>1835.91</v>
      </c>
      <c r="F62" s="66">
        <v>2368.25</v>
      </c>
      <c r="G62" s="70">
        <v>2409.16</v>
      </c>
      <c r="I62" s="59"/>
      <c r="J62" s="59"/>
      <c r="K62" s="59"/>
      <c r="L62" s="59"/>
      <c r="M62" s="59"/>
      <c r="N62" s="59"/>
    </row>
    <row r="63" spans="1:14" ht="12.75">
      <c r="A63" s="68">
        <v>5900</v>
      </c>
      <c r="B63" s="65">
        <v>1882.91</v>
      </c>
      <c r="C63" s="65">
        <v>1791.33</v>
      </c>
      <c r="D63" s="65">
        <v>1209.5</v>
      </c>
      <c r="E63" s="81">
        <f t="shared" si="0"/>
        <v>1882.91</v>
      </c>
      <c r="F63" s="65">
        <v>2415.25</v>
      </c>
      <c r="G63" s="69">
        <v>2456.16</v>
      </c>
      <c r="I63" s="59"/>
      <c r="J63" s="59"/>
      <c r="K63" s="59"/>
      <c r="L63" s="59"/>
      <c r="M63" s="59"/>
      <c r="N63" s="59"/>
    </row>
    <row r="64" spans="1:14" ht="12.75">
      <c r="A64" s="68">
        <v>6000</v>
      </c>
      <c r="B64" s="65">
        <v>1929.91</v>
      </c>
      <c r="C64" s="65">
        <v>1838.33</v>
      </c>
      <c r="D64" s="65">
        <v>1245.83</v>
      </c>
      <c r="E64" s="81">
        <f t="shared" si="0"/>
        <v>1929.91</v>
      </c>
      <c r="F64" s="65">
        <v>2462.25</v>
      </c>
      <c r="G64" s="69">
        <v>2503.16</v>
      </c>
      <c r="I64" s="59"/>
      <c r="J64" s="59"/>
      <c r="K64" s="59"/>
      <c r="L64" s="59"/>
      <c r="M64" s="59"/>
      <c r="N64" s="59"/>
    </row>
    <row r="65" spans="1:14" ht="12.75">
      <c r="A65" s="68">
        <v>6100</v>
      </c>
      <c r="B65" s="65">
        <v>1976.91</v>
      </c>
      <c r="C65" s="65">
        <v>1885.33</v>
      </c>
      <c r="D65" s="65">
        <v>1282.5</v>
      </c>
      <c r="E65" s="81">
        <f t="shared" si="0"/>
        <v>1976.91</v>
      </c>
      <c r="F65" s="65">
        <v>2509.25</v>
      </c>
      <c r="G65" s="69">
        <v>2550.16</v>
      </c>
      <c r="I65" s="59"/>
      <c r="J65" s="59"/>
      <c r="K65" s="59"/>
      <c r="L65" s="59"/>
      <c r="M65" s="59"/>
      <c r="N65" s="59"/>
    </row>
    <row r="66" spans="1:14" ht="12.75">
      <c r="A66" s="68">
        <v>6200</v>
      </c>
      <c r="B66" s="65">
        <v>2023.91</v>
      </c>
      <c r="C66" s="65">
        <v>1932.33</v>
      </c>
      <c r="D66" s="65">
        <v>1319.5</v>
      </c>
      <c r="E66" s="81">
        <f t="shared" si="0"/>
        <v>2023.91</v>
      </c>
      <c r="F66" s="65">
        <v>2556.25</v>
      </c>
      <c r="G66" s="69">
        <v>2597.16</v>
      </c>
      <c r="I66" s="59"/>
      <c r="J66" s="59"/>
      <c r="K66" s="59"/>
      <c r="L66" s="59"/>
      <c r="M66" s="59"/>
      <c r="N66" s="59"/>
    </row>
    <row r="67" spans="1:14" ht="12.75">
      <c r="A67" s="68">
        <v>6300</v>
      </c>
      <c r="B67" s="65">
        <v>2079.91</v>
      </c>
      <c r="C67" s="65">
        <v>1979.33</v>
      </c>
      <c r="D67" s="65">
        <v>1356.83</v>
      </c>
      <c r="E67" s="81">
        <f t="shared" si="0"/>
        <v>2079.91</v>
      </c>
      <c r="F67" s="65">
        <v>2603.25</v>
      </c>
      <c r="G67" s="69">
        <v>2644.16</v>
      </c>
      <c r="I67" s="59"/>
      <c r="J67" s="59"/>
      <c r="K67" s="59"/>
      <c r="L67" s="59"/>
      <c r="M67" s="59"/>
      <c r="N67" s="59"/>
    </row>
    <row r="68" spans="1:14" ht="12.75">
      <c r="A68" s="68">
        <v>6400</v>
      </c>
      <c r="B68" s="65">
        <v>2117.91</v>
      </c>
      <c r="C68" s="65">
        <v>2026.33</v>
      </c>
      <c r="D68" s="65">
        <v>1394.5</v>
      </c>
      <c r="E68" s="81">
        <f t="shared" si="0"/>
        <v>2117.91</v>
      </c>
      <c r="F68" s="65">
        <v>2650.25</v>
      </c>
      <c r="G68" s="69">
        <v>2691.16</v>
      </c>
      <c r="I68" s="59"/>
      <c r="J68" s="59"/>
      <c r="K68" s="59"/>
      <c r="L68" s="59"/>
      <c r="M68" s="59"/>
      <c r="N68" s="59"/>
    </row>
    <row r="69" spans="1:14" ht="12.75">
      <c r="A69" s="68">
        <v>6500</v>
      </c>
      <c r="B69" s="65">
        <v>2164.91</v>
      </c>
      <c r="C69" s="65">
        <v>2073.33</v>
      </c>
      <c r="D69" s="65">
        <v>1432.5</v>
      </c>
      <c r="E69" s="81">
        <f t="shared" si="0"/>
        <v>2164.91</v>
      </c>
      <c r="F69" s="65">
        <v>2697.25</v>
      </c>
      <c r="G69" s="69">
        <v>2738.16</v>
      </c>
      <c r="I69" s="59"/>
      <c r="J69" s="59"/>
      <c r="K69" s="59"/>
      <c r="L69" s="59"/>
      <c r="M69" s="59"/>
      <c r="N69" s="59"/>
    </row>
    <row r="70" spans="1:14" ht="12.75">
      <c r="A70" s="68">
        <v>6600</v>
      </c>
      <c r="B70" s="65">
        <v>2211.91</v>
      </c>
      <c r="C70" s="65">
        <v>2120.33</v>
      </c>
      <c r="D70" s="65">
        <v>1470.83</v>
      </c>
      <c r="E70" s="81">
        <f>B70</f>
        <v>2211.91</v>
      </c>
      <c r="F70" s="65">
        <v>2744.25</v>
      </c>
      <c r="G70" s="69">
        <v>2785.16</v>
      </c>
      <c r="I70" s="59"/>
      <c r="J70" s="59"/>
      <c r="K70" s="59"/>
      <c r="L70" s="59"/>
      <c r="M70" s="59"/>
      <c r="N70" s="59"/>
    </row>
    <row r="71" spans="1:14" ht="12.75">
      <c r="A71" s="68">
        <v>6700</v>
      </c>
      <c r="B71" s="65">
        <v>2258.91</v>
      </c>
      <c r="C71" s="65">
        <v>2167.33</v>
      </c>
      <c r="D71" s="65">
        <v>1509.5</v>
      </c>
      <c r="E71" s="81">
        <f>B71</f>
        <v>2258.91</v>
      </c>
      <c r="F71" s="65">
        <v>2791.25</v>
      </c>
      <c r="G71" s="69">
        <v>2823.16</v>
      </c>
      <c r="I71" s="59"/>
      <c r="J71" s="59"/>
      <c r="K71" s="59"/>
      <c r="L71" s="59"/>
      <c r="M71" s="59"/>
      <c r="N71" s="59"/>
    </row>
    <row r="72" spans="1:14" ht="12.75">
      <c r="A72" s="68">
        <v>6800</v>
      </c>
      <c r="B72" s="65">
        <v>2305.91</v>
      </c>
      <c r="C72" s="65">
        <v>2214.33</v>
      </c>
      <c r="D72" s="65">
        <v>1548.5</v>
      </c>
      <c r="E72" s="81">
        <f>B72</f>
        <v>2305.91</v>
      </c>
      <c r="F72" s="65">
        <v>2838.25</v>
      </c>
      <c r="G72" s="69">
        <v>2879.16</v>
      </c>
      <c r="I72" s="59"/>
      <c r="J72" s="59"/>
      <c r="K72" s="59"/>
      <c r="L72" s="59"/>
      <c r="M72" s="59"/>
      <c r="N72" s="59"/>
    </row>
    <row r="73" spans="1:14" ht="12.75">
      <c r="A73" s="68">
        <v>6900</v>
      </c>
      <c r="B73" s="65">
        <v>2352.91</v>
      </c>
      <c r="C73" s="65">
        <v>2261.33</v>
      </c>
      <c r="D73" s="65">
        <v>1587.83</v>
      </c>
      <c r="E73" s="81">
        <f>B73</f>
        <v>2352.91</v>
      </c>
      <c r="F73" s="65">
        <v>2885.25</v>
      </c>
      <c r="G73" s="69">
        <v>2926.16</v>
      </c>
      <c r="I73" s="59"/>
      <c r="J73" s="59"/>
      <c r="K73" s="59"/>
      <c r="L73" s="59"/>
      <c r="M73" s="59"/>
      <c r="N73" s="59"/>
    </row>
    <row r="74" spans="1:14" ht="13.5" thickBot="1">
      <c r="A74" s="71">
        <v>7000</v>
      </c>
      <c r="B74" s="72">
        <v>2399.91</v>
      </c>
      <c r="C74" s="72">
        <v>2308.33</v>
      </c>
      <c r="D74" s="72">
        <v>1627.5</v>
      </c>
      <c r="E74" s="87">
        <f>B74</f>
        <v>2399.91</v>
      </c>
      <c r="F74" s="72">
        <v>2932.25</v>
      </c>
      <c r="G74" s="73">
        <v>2973.16</v>
      </c>
      <c r="I74" s="59"/>
      <c r="J74" s="59"/>
      <c r="K74" s="59"/>
      <c r="L74" s="59"/>
      <c r="M74" s="59"/>
      <c r="N74" s="59"/>
    </row>
    <row r="75" spans="1:14" ht="12.75">
      <c r="A75" s="84"/>
      <c r="B75" s="85"/>
      <c r="C75" s="85"/>
      <c r="D75" s="85"/>
      <c r="E75" s="86"/>
      <c r="F75" s="85"/>
      <c r="G75" s="85"/>
      <c r="I75" s="59"/>
      <c r="J75" s="59"/>
      <c r="K75" s="59"/>
      <c r="L75" s="59"/>
      <c r="M75" s="59"/>
      <c r="N75" s="59"/>
    </row>
    <row r="76" spans="1:14" ht="12.75">
      <c r="A76" s="84"/>
      <c r="B76" s="85"/>
      <c r="C76" s="85"/>
      <c r="D76" s="85"/>
      <c r="E76" s="86"/>
      <c r="F76" s="85"/>
      <c r="G76" s="85"/>
      <c r="I76" s="59"/>
      <c r="J76" s="59"/>
      <c r="K76" s="59"/>
      <c r="L76" s="59"/>
      <c r="M76" s="59"/>
      <c r="N76" s="59"/>
    </row>
    <row r="77" spans="1:14" ht="12.75">
      <c r="A77" s="84"/>
      <c r="B77" s="85"/>
      <c r="C77" s="85"/>
      <c r="D77" s="85"/>
      <c r="E77" s="86"/>
      <c r="F77" s="85"/>
      <c r="G77" s="85"/>
      <c r="I77" s="59"/>
      <c r="J77" s="59"/>
      <c r="K77" s="59"/>
      <c r="L77" s="59"/>
      <c r="M77" s="59"/>
      <c r="N77" s="59"/>
    </row>
    <row r="78" spans="1:14" ht="12.75">
      <c r="A78" s="84"/>
      <c r="B78" s="85"/>
      <c r="C78" s="85"/>
      <c r="D78" s="85"/>
      <c r="E78" s="86"/>
      <c r="F78" s="85"/>
      <c r="G78" s="85"/>
      <c r="I78" s="59"/>
      <c r="J78" s="59"/>
      <c r="K78" s="59"/>
      <c r="L78" s="59"/>
      <c r="M78" s="59"/>
      <c r="N78" s="59"/>
    </row>
    <row r="79" spans="1:14" ht="12.75">
      <c r="A79" s="84"/>
      <c r="B79" s="85"/>
      <c r="C79" s="85"/>
      <c r="D79" s="85"/>
      <c r="E79" s="86"/>
      <c r="F79" s="85"/>
      <c r="G79" s="85"/>
      <c r="I79" s="59"/>
      <c r="J79" s="59"/>
      <c r="K79" s="59"/>
      <c r="L79" s="59"/>
      <c r="M79" s="59"/>
      <c r="N79" s="59"/>
    </row>
    <row r="80" spans="1:14" ht="12.75">
      <c r="A80" s="84"/>
      <c r="B80" s="85"/>
      <c r="C80" s="85"/>
      <c r="D80" s="85"/>
      <c r="E80" s="86"/>
      <c r="F80" s="85"/>
      <c r="G80" s="85"/>
      <c r="I80" s="59"/>
      <c r="J80" s="59"/>
      <c r="K80" s="59"/>
      <c r="L80" s="59"/>
      <c r="M80" s="59"/>
      <c r="N80" s="59"/>
    </row>
    <row r="81" spans="1:14" ht="12.75">
      <c r="A81" s="84"/>
      <c r="B81" s="85"/>
      <c r="C81" s="85"/>
      <c r="D81" s="85"/>
      <c r="E81" s="86"/>
      <c r="F81" s="85"/>
      <c r="G81" s="85"/>
      <c r="I81" s="59"/>
      <c r="J81" s="59"/>
      <c r="K81" s="59"/>
      <c r="L81" s="59"/>
      <c r="M81" s="59"/>
      <c r="N81" s="59"/>
    </row>
    <row r="82" spans="1:14" ht="12.75">
      <c r="A82" s="84"/>
      <c r="B82" s="85"/>
      <c r="C82" s="85"/>
      <c r="D82" s="85"/>
      <c r="E82" s="86"/>
      <c r="F82" s="85"/>
      <c r="G82" s="85"/>
      <c r="I82" s="59"/>
      <c r="J82" s="59"/>
      <c r="K82" s="59"/>
      <c r="L82" s="59"/>
      <c r="M82" s="59"/>
      <c r="N82" s="59"/>
    </row>
    <row r="83" spans="1:14" ht="12.75">
      <c r="A83" s="84"/>
      <c r="B83" s="85"/>
      <c r="C83" s="85"/>
      <c r="D83" s="85"/>
      <c r="E83" s="86"/>
      <c r="F83" s="85"/>
      <c r="G83" s="85"/>
      <c r="I83" s="59"/>
      <c r="J83" s="59"/>
      <c r="K83" s="59"/>
      <c r="L83" s="59"/>
      <c r="M83" s="59"/>
      <c r="N83" s="59"/>
    </row>
    <row r="84" spans="1:14" ht="12.75">
      <c r="A84" s="84"/>
      <c r="B84" s="85"/>
      <c r="C84" s="85"/>
      <c r="D84" s="85"/>
      <c r="E84" s="86"/>
      <c r="F84" s="85"/>
      <c r="G84" s="85"/>
      <c r="I84" s="59"/>
      <c r="J84" s="59"/>
      <c r="K84" s="59"/>
      <c r="L84" s="59"/>
      <c r="M84" s="59"/>
      <c r="N84" s="59"/>
    </row>
    <row r="85" spans="9:14" ht="12.75">
      <c r="I85" s="59"/>
      <c r="J85" s="59"/>
      <c r="K85" s="59"/>
      <c r="L85" s="59"/>
      <c r="M85" s="59"/>
      <c r="N85" s="59"/>
    </row>
    <row r="86" spans="1:14" ht="12.75">
      <c r="A86" s="60"/>
      <c r="B86" s="60"/>
      <c r="C86" s="60"/>
      <c r="D86" s="60"/>
      <c r="E86" s="60"/>
      <c r="F86" s="60"/>
      <c r="G86" s="60"/>
      <c r="I86" s="59"/>
      <c r="J86" s="59"/>
      <c r="K86" s="59"/>
      <c r="L86" s="59"/>
      <c r="M86" s="59"/>
      <c r="N86" s="59"/>
    </row>
    <row r="87" spans="1:14" ht="12.75">
      <c r="A87" s="60"/>
      <c r="B87" s="60"/>
      <c r="C87" s="60"/>
      <c r="D87" s="60"/>
      <c r="E87" s="60"/>
      <c r="F87" s="60"/>
      <c r="G87" s="60"/>
      <c r="I87" s="59"/>
      <c r="J87" s="59"/>
      <c r="K87" s="59"/>
      <c r="L87" s="59"/>
      <c r="M87" s="59"/>
      <c r="N87" s="59"/>
    </row>
    <row r="88" spans="1:14" ht="12.75">
      <c r="A88" s="60"/>
      <c r="B88" s="61"/>
      <c r="C88" s="61"/>
      <c r="D88" s="61"/>
      <c r="E88" s="61"/>
      <c r="F88" s="61"/>
      <c r="G88" s="61"/>
      <c r="I88" s="59"/>
      <c r="J88" s="59"/>
      <c r="K88" s="59"/>
      <c r="L88" s="59"/>
      <c r="M88" s="59"/>
      <c r="N88" s="59"/>
    </row>
    <row r="89" spans="1:14" ht="12.75">
      <c r="A89" s="62"/>
      <c r="B89" s="63"/>
      <c r="C89" s="63"/>
      <c r="D89" s="63"/>
      <c r="E89" s="63"/>
      <c r="F89" s="63"/>
      <c r="G89" s="63"/>
      <c r="I89" s="59"/>
      <c r="J89" s="59"/>
      <c r="K89" s="59"/>
      <c r="L89" s="59"/>
      <c r="M89" s="59"/>
      <c r="N89" s="59"/>
    </row>
    <row r="90" spans="1:7" ht="12.75">
      <c r="A90" s="62"/>
      <c r="B90" s="63"/>
      <c r="C90" s="63"/>
      <c r="D90" s="63"/>
      <c r="E90" s="63"/>
      <c r="F90" s="63"/>
      <c r="G90" s="63"/>
    </row>
    <row r="91" spans="1:7" ht="12.75">
      <c r="A91" s="62"/>
      <c r="B91" s="63"/>
      <c r="C91" s="63"/>
      <c r="D91" s="63"/>
      <c r="E91" s="63"/>
      <c r="F91" s="63"/>
      <c r="G91" s="63"/>
    </row>
    <row r="92" spans="1:7" ht="12.75">
      <c r="A92" s="62"/>
      <c r="B92" s="63"/>
      <c r="C92" s="63"/>
      <c r="D92" s="63"/>
      <c r="E92" s="63"/>
      <c r="F92" s="63"/>
      <c r="G92" s="63"/>
    </row>
    <row r="93" spans="1:7" ht="12.75">
      <c r="A93" s="62"/>
      <c r="B93" s="63"/>
      <c r="C93" s="63"/>
      <c r="D93" s="63"/>
      <c r="E93" s="63"/>
      <c r="F93" s="63"/>
      <c r="G93" s="63"/>
    </row>
    <row r="94" spans="1:7" ht="12.75">
      <c r="A94" s="62"/>
      <c r="B94" s="63"/>
      <c r="C94" s="63"/>
      <c r="D94" s="63"/>
      <c r="E94" s="63"/>
      <c r="F94" s="63"/>
      <c r="G94" s="63"/>
    </row>
    <row r="95" spans="1:7" ht="12.75">
      <c r="A95" s="62"/>
      <c r="B95" s="63"/>
      <c r="C95" s="63"/>
      <c r="D95" s="63"/>
      <c r="E95" s="63"/>
      <c r="F95" s="63"/>
      <c r="G95" s="63"/>
    </row>
    <row r="96" spans="1:7" ht="12.75">
      <c r="A96" s="62"/>
      <c r="B96" s="63"/>
      <c r="C96" s="63"/>
      <c r="D96" s="63"/>
      <c r="E96" s="63"/>
      <c r="F96" s="63"/>
      <c r="G96" s="63"/>
    </row>
    <row r="97" spans="1:7" ht="12.75">
      <c r="A97" s="62"/>
      <c r="B97" s="63"/>
      <c r="C97" s="63"/>
      <c r="D97" s="63"/>
      <c r="E97" s="63"/>
      <c r="F97" s="63"/>
      <c r="G97" s="63"/>
    </row>
    <row r="98" spans="1:7" ht="12.75">
      <c r="A98" s="62"/>
      <c r="B98" s="63"/>
      <c r="C98" s="63"/>
      <c r="D98" s="63"/>
      <c r="E98" s="63"/>
      <c r="F98" s="63"/>
      <c r="G98" s="63"/>
    </row>
    <row r="99" spans="1:7" ht="12.75">
      <c r="A99" s="62"/>
      <c r="B99" s="63"/>
      <c r="C99" s="63"/>
      <c r="D99" s="63"/>
      <c r="E99" s="63"/>
      <c r="F99" s="63"/>
      <c r="G99" s="63"/>
    </row>
    <row r="100" spans="1:7" ht="12.75">
      <c r="A100" s="62"/>
      <c r="B100" s="63"/>
      <c r="C100" s="63"/>
      <c r="D100" s="63"/>
      <c r="E100" s="63"/>
      <c r="F100" s="63"/>
      <c r="G100" s="63"/>
    </row>
    <row r="101" spans="1:7" ht="12.75">
      <c r="A101" s="62"/>
      <c r="B101" s="63"/>
      <c r="C101" s="63"/>
      <c r="D101" s="63"/>
      <c r="E101" s="63"/>
      <c r="F101" s="63"/>
      <c r="G101" s="63"/>
    </row>
    <row r="102" spans="1:7" ht="12.75">
      <c r="A102" s="62"/>
      <c r="B102" s="63"/>
      <c r="C102" s="63"/>
      <c r="D102" s="63"/>
      <c r="E102" s="63"/>
      <c r="F102" s="63"/>
      <c r="G102" s="63"/>
    </row>
    <row r="103" spans="1:7" ht="12.75">
      <c r="A103" s="62"/>
      <c r="B103" s="63"/>
      <c r="C103" s="63"/>
      <c r="D103" s="63"/>
      <c r="E103" s="63"/>
      <c r="F103" s="63"/>
      <c r="G103" s="63"/>
    </row>
    <row r="104" spans="1:7" ht="12.75">
      <c r="A104" s="62"/>
      <c r="B104" s="63"/>
      <c r="C104" s="63"/>
      <c r="D104" s="63"/>
      <c r="E104" s="63"/>
      <c r="F104" s="63"/>
      <c r="G104" s="63"/>
    </row>
    <row r="105" spans="1:7" ht="12.75">
      <c r="A105" s="62"/>
      <c r="B105" s="63"/>
      <c r="C105" s="63"/>
      <c r="D105" s="63"/>
      <c r="E105" s="63"/>
      <c r="F105" s="63"/>
      <c r="G105" s="63"/>
    </row>
    <row r="106" spans="1:7" ht="12.75">
      <c r="A106" s="62"/>
      <c r="B106" s="63"/>
      <c r="C106" s="63"/>
      <c r="D106" s="63"/>
      <c r="E106" s="63"/>
      <c r="F106" s="63"/>
      <c r="G106" s="63"/>
    </row>
    <row r="107" spans="1:7" ht="12.75">
      <c r="A107" s="62"/>
      <c r="B107" s="63"/>
      <c r="C107" s="63"/>
      <c r="D107" s="63"/>
      <c r="E107" s="63"/>
      <c r="F107" s="63"/>
      <c r="G107" s="63"/>
    </row>
    <row r="108" spans="1:7" ht="12.75">
      <c r="A108" s="62"/>
      <c r="B108" s="63"/>
      <c r="C108" s="63"/>
      <c r="D108" s="63"/>
      <c r="E108" s="63"/>
      <c r="F108" s="63"/>
      <c r="G108" s="63"/>
    </row>
    <row r="109" spans="1:7" ht="12.75">
      <c r="A109" s="62"/>
      <c r="B109" s="63"/>
      <c r="C109" s="63"/>
      <c r="D109" s="63"/>
      <c r="E109" s="63"/>
      <c r="F109" s="63"/>
      <c r="G109" s="63"/>
    </row>
    <row r="110" spans="1:7" ht="12.75">
      <c r="A110" s="62"/>
      <c r="B110" s="63"/>
      <c r="C110" s="63"/>
      <c r="D110" s="63"/>
      <c r="E110" s="63"/>
      <c r="F110" s="63"/>
      <c r="G110" s="63"/>
    </row>
    <row r="111" spans="1:7" ht="12.75">
      <c r="A111" s="62"/>
      <c r="B111" s="63"/>
      <c r="C111" s="63"/>
      <c r="D111" s="63"/>
      <c r="E111" s="63"/>
      <c r="F111" s="63"/>
      <c r="G111" s="63"/>
    </row>
    <row r="112" spans="1:7" ht="12.75">
      <c r="A112" s="62"/>
      <c r="B112" s="63"/>
      <c r="C112" s="63"/>
      <c r="D112" s="63"/>
      <c r="E112" s="63"/>
      <c r="F112" s="63"/>
      <c r="G112" s="63"/>
    </row>
    <row r="113" spans="1:7" ht="12.75">
      <c r="A113" s="62"/>
      <c r="B113" s="63"/>
      <c r="C113" s="63"/>
      <c r="D113" s="63"/>
      <c r="E113" s="63"/>
      <c r="F113" s="63"/>
      <c r="G113" s="63"/>
    </row>
    <row r="114" spans="1:7" ht="12.75">
      <c r="A114" s="62"/>
      <c r="B114" s="63"/>
      <c r="C114" s="63"/>
      <c r="D114" s="63"/>
      <c r="E114" s="63"/>
      <c r="F114" s="63"/>
      <c r="G114" s="63"/>
    </row>
    <row r="115" spans="1:7" ht="12.75">
      <c r="A115" s="62"/>
      <c r="B115" s="63"/>
      <c r="C115" s="63"/>
      <c r="D115" s="63"/>
      <c r="E115" s="63"/>
      <c r="F115" s="63"/>
      <c r="G115" s="63"/>
    </row>
    <row r="116" spans="1:7" ht="12.75">
      <c r="A116" s="62"/>
      <c r="B116" s="63"/>
      <c r="C116" s="63"/>
      <c r="D116" s="63"/>
      <c r="E116" s="63"/>
      <c r="F116" s="63"/>
      <c r="G116" s="63"/>
    </row>
    <row r="117" spans="1:7" ht="12.75">
      <c r="A117" s="62"/>
      <c r="B117" s="63"/>
      <c r="C117" s="63"/>
      <c r="D117" s="63"/>
      <c r="E117" s="63"/>
      <c r="F117" s="63"/>
      <c r="G117" s="63"/>
    </row>
    <row r="118" spans="1:7" ht="12.75">
      <c r="A118" s="62"/>
      <c r="B118" s="63"/>
      <c r="C118" s="63"/>
      <c r="D118" s="63"/>
      <c r="E118" s="63"/>
      <c r="F118" s="63"/>
      <c r="G118" s="63"/>
    </row>
    <row r="119" spans="1:7" ht="12.75">
      <c r="A119" s="62"/>
      <c r="B119" s="63"/>
      <c r="C119" s="63"/>
      <c r="D119" s="63"/>
      <c r="E119" s="63"/>
      <c r="F119" s="63"/>
      <c r="G119" s="63"/>
    </row>
    <row r="120" spans="1:7" ht="12.75">
      <c r="A120" s="62"/>
      <c r="B120" s="63"/>
      <c r="C120" s="63"/>
      <c r="D120" s="63"/>
      <c r="E120" s="63"/>
      <c r="F120" s="63"/>
      <c r="G120" s="63"/>
    </row>
    <row r="121" spans="1:7" ht="12.75">
      <c r="A121" s="62"/>
      <c r="B121" s="63"/>
      <c r="C121" s="63"/>
      <c r="D121" s="63"/>
      <c r="E121" s="63"/>
      <c r="F121" s="63"/>
      <c r="G121" s="63"/>
    </row>
    <row r="122" spans="1:7" ht="12.75">
      <c r="A122" s="62"/>
      <c r="B122" s="63"/>
      <c r="C122" s="63"/>
      <c r="D122" s="63"/>
      <c r="E122" s="63"/>
      <c r="F122" s="63"/>
      <c r="G122" s="63"/>
    </row>
    <row r="123" spans="1:7" ht="12.75">
      <c r="A123" s="62"/>
      <c r="B123" s="63"/>
      <c r="C123" s="63"/>
      <c r="D123" s="63"/>
      <c r="E123" s="63"/>
      <c r="F123" s="63"/>
      <c r="G123" s="63"/>
    </row>
    <row r="124" spans="1:7" ht="12.75">
      <c r="A124" s="62"/>
      <c r="B124" s="63"/>
      <c r="C124" s="63"/>
      <c r="D124" s="63"/>
      <c r="E124" s="63"/>
      <c r="F124" s="63"/>
      <c r="G124" s="63"/>
    </row>
    <row r="125" spans="1:7" ht="12.75">
      <c r="A125" s="62"/>
      <c r="B125" s="63"/>
      <c r="C125" s="63"/>
      <c r="D125" s="63"/>
      <c r="E125" s="63"/>
      <c r="F125" s="63"/>
      <c r="G125" s="63"/>
    </row>
    <row r="126" spans="1:7" ht="12.75">
      <c r="A126" s="64"/>
      <c r="B126" s="63"/>
      <c r="C126" s="63"/>
      <c r="D126" s="63"/>
      <c r="E126" s="63"/>
      <c r="F126" s="63"/>
      <c r="G126" s="63"/>
    </row>
    <row r="127" spans="1:7" ht="12.75">
      <c r="A127" s="64"/>
      <c r="B127" s="63"/>
      <c r="C127" s="63"/>
      <c r="D127" s="63"/>
      <c r="E127" s="63"/>
      <c r="F127" s="63"/>
      <c r="G127" s="63"/>
    </row>
    <row r="128" spans="1:7" ht="12.75">
      <c r="A128" s="64"/>
      <c r="B128" s="63"/>
      <c r="C128" s="63"/>
      <c r="D128" s="63"/>
      <c r="E128" s="63"/>
      <c r="F128" s="63"/>
      <c r="G128" s="63"/>
    </row>
    <row r="129" spans="1:7" ht="12.75">
      <c r="A129" s="64"/>
      <c r="B129" s="63"/>
      <c r="C129" s="63"/>
      <c r="D129" s="63"/>
      <c r="E129" s="63"/>
      <c r="F129" s="63"/>
      <c r="G129" s="63"/>
    </row>
    <row r="130" spans="1:7" ht="12.75">
      <c r="A130" s="64"/>
      <c r="B130" s="63"/>
      <c r="C130" s="63"/>
      <c r="D130" s="63"/>
      <c r="E130" s="63"/>
      <c r="F130" s="63"/>
      <c r="G130" s="63"/>
    </row>
    <row r="131" spans="1:7" ht="12.75">
      <c r="A131" s="64"/>
      <c r="B131" s="63"/>
      <c r="C131" s="63"/>
      <c r="D131" s="63"/>
      <c r="E131" s="63"/>
      <c r="F131" s="63"/>
      <c r="G131" s="63"/>
    </row>
    <row r="132" spans="1:7" ht="12.75">
      <c r="A132" s="64"/>
      <c r="B132" s="63"/>
      <c r="C132" s="63"/>
      <c r="D132" s="63"/>
      <c r="E132" s="63"/>
      <c r="F132" s="63"/>
      <c r="G132" s="63"/>
    </row>
    <row r="133" spans="1:7" ht="12.75">
      <c r="A133" s="64"/>
      <c r="B133" s="63"/>
      <c r="C133" s="63"/>
      <c r="D133" s="63"/>
      <c r="E133" s="63"/>
      <c r="F133" s="63"/>
      <c r="G133" s="63"/>
    </row>
    <row r="134" spans="1:7" ht="12.75">
      <c r="A134" s="60"/>
      <c r="B134" s="60"/>
      <c r="C134" s="60"/>
      <c r="D134" s="60"/>
      <c r="E134" s="60"/>
      <c r="F134" s="60"/>
      <c r="G134" s="60"/>
    </row>
    <row r="135" spans="1:7" ht="12.75">
      <c r="A135" s="60"/>
      <c r="B135" s="60"/>
      <c r="C135" s="60"/>
      <c r="D135" s="60"/>
      <c r="E135" s="60"/>
      <c r="F135" s="60"/>
      <c r="G135" s="60"/>
    </row>
    <row r="136" spans="1:7" ht="12.75">
      <c r="A136" s="60"/>
      <c r="B136" s="60"/>
      <c r="C136" s="60"/>
      <c r="D136" s="60"/>
      <c r="E136" s="60"/>
      <c r="F136" s="60"/>
      <c r="G136" s="60"/>
    </row>
    <row r="137" spans="1:7" ht="12.75">
      <c r="A137" s="60"/>
      <c r="B137" s="60"/>
      <c r="C137" s="60"/>
      <c r="D137" s="60"/>
      <c r="E137" s="60"/>
      <c r="F137" s="60"/>
      <c r="G137" s="60"/>
    </row>
    <row r="138" spans="1:7" ht="12.75">
      <c r="A138" s="60"/>
      <c r="B138" s="60"/>
      <c r="C138" s="60"/>
      <c r="D138" s="60"/>
      <c r="E138" s="60"/>
      <c r="F138" s="60"/>
      <c r="G138" s="60"/>
    </row>
    <row r="139" spans="1:7" ht="12.75">
      <c r="A139" s="60"/>
      <c r="B139" s="60"/>
      <c r="C139" s="60"/>
      <c r="D139" s="60"/>
      <c r="E139" s="60"/>
      <c r="F139" s="60"/>
      <c r="G139" s="60"/>
    </row>
    <row r="140" spans="1:7" ht="12.75">
      <c r="A140" s="60"/>
      <c r="B140" s="60"/>
      <c r="C140" s="60"/>
      <c r="D140" s="60"/>
      <c r="E140" s="60"/>
      <c r="F140" s="60"/>
      <c r="G140" s="60"/>
    </row>
    <row r="141" spans="1:7" ht="12.75">
      <c r="A141" s="60"/>
      <c r="B141" s="60"/>
      <c r="C141" s="60"/>
      <c r="D141" s="60"/>
      <c r="E141" s="60"/>
      <c r="F141" s="60"/>
      <c r="G141" s="60"/>
    </row>
    <row r="142" spans="1:7" ht="12.75">
      <c r="A142" s="60"/>
      <c r="B142" s="60"/>
      <c r="C142" s="60"/>
      <c r="D142" s="60"/>
      <c r="E142" s="60"/>
      <c r="F142" s="60"/>
      <c r="G142" s="60"/>
    </row>
    <row r="143" spans="1:7" ht="12.75">
      <c r="A143" s="60"/>
      <c r="B143" s="60"/>
      <c r="C143" s="60"/>
      <c r="D143" s="60"/>
      <c r="E143" s="60"/>
      <c r="F143" s="60"/>
      <c r="G143" s="60"/>
    </row>
    <row r="144" spans="1:7" ht="12.75">
      <c r="A144" s="60"/>
      <c r="B144" s="60"/>
      <c r="C144" s="60"/>
      <c r="D144" s="60"/>
      <c r="E144" s="60"/>
      <c r="F144" s="60"/>
      <c r="G144" s="60"/>
    </row>
    <row r="145" spans="1:7" ht="12.75">
      <c r="A145" s="60"/>
      <c r="B145" s="60"/>
      <c r="C145" s="60"/>
      <c r="D145" s="60"/>
      <c r="E145" s="60"/>
      <c r="F145" s="60"/>
      <c r="G145" s="60"/>
    </row>
    <row r="146" spans="1:7" ht="12.75">
      <c r="A146" s="60"/>
      <c r="B146" s="60"/>
      <c r="C146" s="60"/>
      <c r="D146" s="60"/>
      <c r="E146" s="60"/>
      <c r="F146" s="60"/>
      <c r="G146" s="60"/>
    </row>
    <row r="147" spans="1:7" ht="12.75">
      <c r="A147" s="60"/>
      <c r="B147" s="60"/>
      <c r="C147" s="60"/>
      <c r="D147" s="60"/>
      <c r="E147" s="60"/>
      <c r="F147" s="60"/>
      <c r="G147" s="60"/>
    </row>
    <row r="148" spans="1:7" ht="12.75">
      <c r="A148" s="60"/>
      <c r="B148" s="60"/>
      <c r="C148" s="60"/>
      <c r="D148" s="60"/>
      <c r="E148" s="60"/>
      <c r="F148" s="60"/>
      <c r="G148" s="60"/>
    </row>
    <row r="149" spans="1:7" ht="12.75">
      <c r="A149" s="60"/>
      <c r="B149" s="60"/>
      <c r="C149" s="60"/>
      <c r="D149" s="60"/>
      <c r="E149" s="60"/>
      <c r="F149" s="60"/>
      <c r="G149" s="60"/>
    </row>
    <row r="150" spans="1:7" ht="12.75">
      <c r="A150" s="60"/>
      <c r="B150" s="60"/>
      <c r="C150" s="60"/>
      <c r="D150" s="60"/>
      <c r="E150" s="60"/>
      <c r="F150" s="60"/>
      <c r="G150" s="60"/>
    </row>
    <row r="151" spans="1:7" ht="12.75">
      <c r="A151" s="60"/>
      <c r="B151" s="60"/>
      <c r="C151" s="60"/>
      <c r="D151" s="60"/>
      <c r="E151" s="60"/>
      <c r="F151" s="60"/>
      <c r="G151" s="60"/>
    </row>
    <row r="152" spans="1:7" ht="12.75">
      <c r="A152" s="60"/>
      <c r="B152" s="60"/>
      <c r="C152" s="60"/>
      <c r="D152" s="60"/>
      <c r="E152" s="60"/>
      <c r="F152" s="60"/>
      <c r="G152" s="60"/>
    </row>
    <row r="153" spans="1:7" ht="12.75">
      <c r="A153" s="60"/>
      <c r="B153" s="60"/>
      <c r="C153" s="60"/>
      <c r="D153" s="60"/>
      <c r="E153" s="60"/>
      <c r="F153" s="60"/>
      <c r="G153" s="60"/>
    </row>
    <row r="154" spans="1:7" ht="12.75">
      <c r="A154" s="60"/>
      <c r="B154" s="60"/>
      <c r="C154" s="60"/>
      <c r="D154" s="60"/>
      <c r="E154" s="60"/>
      <c r="F154" s="60"/>
      <c r="G154" s="60"/>
    </row>
    <row r="155" spans="1:7" ht="12.75">
      <c r="A155" s="60"/>
      <c r="B155" s="60"/>
      <c r="C155" s="60"/>
      <c r="D155" s="60"/>
      <c r="E155" s="60"/>
      <c r="F155" s="60"/>
      <c r="G155" s="60"/>
    </row>
    <row r="156" spans="1:7" ht="12.75">
      <c r="A156" s="60"/>
      <c r="B156" s="60"/>
      <c r="C156" s="60"/>
      <c r="D156" s="60"/>
      <c r="E156" s="60"/>
      <c r="F156" s="60"/>
      <c r="G156" s="60"/>
    </row>
    <row r="157" spans="1:7" ht="12.75">
      <c r="A157" s="60"/>
      <c r="B157" s="60"/>
      <c r="C157" s="60"/>
      <c r="D157" s="60"/>
      <c r="E157" s="60"/>
      <c r="F157" s="60"/>
      <c r="G157" s="60"/>
    </row>
  </sheetData>
  <sheetProtection/>
  <mergeCells count="1">
    <mergeCell ref="B3:G3"/>
  </mergeCells>
  <printOptions/>
  <pageMargins left="0.41" right="0.39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A3" sqref="A3:D9"/>
    </sheetView>
  </sheetViews>
  <sheetFormatPr defaultColWidth="11.421875" defaultRowHeight="12.75"/>
  <cols>
    <col min="1" max="1" width="28.8515625" style="0" bestFit="1" customWidth="1"/>
  </cols>
  <sheetData>
    <row r="1" ht="18">
      <c r="A1" s="24" t="s">
        <v>67</v>
      </c>
    </row>
    <row r="3" spans="2:4" ht="12.75">
      <c r="B3" s="4" t="s">
        <v>72</v>
      </c>
      <c r="C3" s="4" t="s">
        <v>75</v>
      </c>
      <c r="D3" s="4" t="s">
        <v>187</v>
      </c>
    </row>
    <row r="4" spans="1:4" ht="12.75">
      <c r="A4" s="4" t="s">
        <v>54</v>
      </c>
      <c r="B4" s="90">
        <v>0.055</v>
      </c>
      <c r="C4" s="2" t="s">
        <v>73</v>
      </c>
      <c r="D4" s="92">
        <f>B4</f>
        <v>0.055</v>
      </c>
    </row>
    <row r="5" spans="1:4" ht="12.75">
      <c r="A5" s="4" t="s">
        <v>55</v>
      </c>
      <c r="B5" s="91">
        <v>0.09</v>
      </c>
      <c r="C5" s="2" t="s">
        <v>73</v>
      </c>
      <c r="D5" s="92">
        <f>B5</f>
        <v>0.09</v>
      </c>
    </row>
    <row r="6" spans="1:4" ht="12.75">
      <c r="A6" s="4" t="s">
        <v>68</v>
      </c>
      <c r="B6" s="91">
        <v>0.138</v>
      </c>
      <c r="C6" s="2" t="s">
        <v>74</v>
      </c>
      <c r="D6" s="92">
        <f>B6/2</f>
        <v>0.069</v>
      </c>
    </row>
    <row r="7" spans="1:4" ht="12.75">
      <c r="A7" s="4" t="s">
        <v>69</v>
      </c>
      <c r="B7" s="91">
        <v>0.017</v>
      </c>
      <c r="C7" s="2" t="s">
        <v>74</v>
      </c>
      <c r="D7" s="92">
        <f>B7/2</f>
        <v>0.0085</v>
      </c>
    </row>
    <row r="8" spans="1:4" ht="12.75">
      <c r="A8" s="4" t="s">
        <v>70</v>
      </c>
      <c r="B8" s="91">
        <v>0.193</v>
      </c>
      <c r="C8" s="2" t="s">
        <v>74</v>
      </c>
      <c r="D8" s="92">
        <f>B8/2</f>
        <v>0.0965</v>
      </c>
    </row>
    <row r="9" spans="1:4" ht="12.75">
      <c r="A9" s="4" t="s">
        <v>71</v>
      </c>
      <c r="B9" s="91">
        <v>0.065</v>
      </c>
      <c r="C9" s="2" t="s">
        <v>74</v>
      </c>
      <c r="D9" s="92">
        <f>B9/2</f>
        <v>0.0325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3">
      <selection activeCell="A1" sqref="A1:F36"/>
    </sheetView>
  </sheetViews>
  <sheetFormatPr defaultColWidth="11.421875" defaultRowHeight="12.75"/>
  <cols>
    <col min="1" max="1" width="21.8515625" style="31" customWidth="1"/>
    <col min="2" max="2" width="14.140625" style="31" customWidth="1"/>
    <col min="3" max="3" width="13.00390625" style="31" bestFit="1" customWidth="1"/>
    <col min="4" max="4" width="9.8515625" style="31" bestFit="1" customWidth="1"/>
    <col min="5" max="5" width="11.8515625" style="31" bestFit="1" customWidth="1"/>
    <col min="6" max="6" width="10.140625" style="31" bestFit="1" customWidth="1"/>
    <col min="7" max="16384" width="11.421875" style="31" customWidth="1"/>
  </cols>
  <sheetData>
    <row r="1" spans="1:9" ht="18.75" thickBot="1">
      <c r="A1" s="22" t="s">
        <v>80</v>
      </c>
      <c r="B1" s="28"/>
      <c r="C1" s="28" t="s">
        <v>10</v>
      </c>
      <c r="D1" s="28"/>
      <c r="E1" s="29"/>
      <c r="F1" s="100">
        <f ca="1">TODAY()</f>
        <v>37712</v>
      </c>
      <c r="G1" s="30"/>
      <c r="H1" s="30"/>
      <c r="I1" s="30"/>
    </row>
    <row r="2" spans="1:9" ht="13.5" thickTop="1">
      <c r="A2" s="30"/>
      <c r="B2" s="30"/>
      <c r="C2" s="30"/>
      <c r="D2" s="30"/>
      <c r="E2" s="30"/>
      <c r="F2" s="30"/>
      <c r="G2" s="30"/>
      <c r="H2" s="30"/>
      <c r="I2" s="30"/>
    </row>
    <row r="3" spans="1:9" ht="12.75">
      <c r="A3" s="30"/>
      <c r="B3" s="30"/>
      <c r="C3" s="30"/>
      <c r="D3" s="30"/>
      <c r="E3" s="30"/>
      <c r="F3" s="30"/>
      <c r="G3" s="30"/>
      <c r="H3" s="30"/>
      <c r="I3" s="30"/>
    </row>
    <row r="4" spans="1:9" ht="12.75">
      <c r="A4" s="30"/>
      <c r="B4" s="30"/>
      <c r="C4" s="30"/>
      <c r="D4" s="30"/>
      <c r="E4" s="30"/>
      <c r="F4" s="30"/>
      <c r="G4" s="30"/>
      <c r="H4" s="30"/>
      <c r="I4" s="30"/>
    </row>
    <row r="5" spans="1:9" ht="13.5" thickBot="1">
      <c r="A5" s="8" t="s">
        <v>186</v>
      </c>
      <c r="B5" s="32"/>
      <c r="C5" s="30"/>
      <c r="D5" s="30"/>
      <c r="E5" s="30"/>
      <c r="F5" s="30"/>
      <c r="G5" s="30"/>
      <c r="H5" s="30"/>
      <c r="I5" s="30"/>
    </row>
    <row r="6" spans="1:9" ht="15.75">
      <c r="A6" s="93" t="str">
        <f>IF(Eingabe!C7="m","Herrn",IF(Eingabe!C7="w","Frau",""))</f>
        <v>Herrn</v>
      </c>
      <c r="B6" s="30"/>
      <c r="C6" s="30"/>
      <c r="D6" s="30"/>
      <c r="E6" s="30"/>
      <c r="F6" s="30"/>
      <c r="G6" s="30"/>
      <c r="H6" s="30"/>
      <c r="I6" s="30"/>
    </row>
    <row r="7" spans="1:9" ht="15.75">
      <c r="A7" s="93" t="str">
        <f>VLOOKUP(A15,Mitarbeiter!$A$4:$J$103,3)&amp;" "&amp;VLOOKUP(A15,Mitarbeiter!$A$4:$J$103,2)</f>
        <v>Christian Schmieder</v>
      </c>
      <c r="B7" s="30"/>
      <c r="C7" s="30"/>
      <c r="D7" s="30"/>
      <c r="E7" s="30"/>
      <c r="F7" s="30"/>
      <c r="G7" s="30"/>
      <c r="H7" s="30"/>
      <c r="I7" s="30"/>
    </row>
    <row r="8" spans="1:9" ht="15.75">
      <c r="A8" s="93" t="str">
        <f>VLOOKUP(A15,Mitarbeiter!$A$4:$J$103,4)</f>
        <v>Kleine Gasse 12</v>
      </c>
      <c r="B8" s="30"/>
      <c r="C8" s="30"/>
      <c r="D8" s="30"/>
      <c r="E8" s="30"/>
      <c r="F8" s="30"/>
      <c r="G8" s="30"/>
      <c r="H8" s="30"/>
      <c r="I8" s="30"/>
    </row>
    <row r="9" spans="1:9" ht="15.75">
      <c r="A9" s="5"/>
      <c r="B9" s="30"/>
      <c r="C9" s="30"/>
      <c r="D9" s="30"/>
      <c r="E9" s="30"/>
      <c r="F9" s="30"/>
      <c r="G9" s="30"/>
      <c r="H9" s="30"/>
      <c r="I9" s="30"/>
    </row>
    <row r="10" spans="1:9" ht="16.5" thickBot="1">
      <c r="A10" s="94" t="str">
        <f>VLOOKUP(A15,Mitarbeiter!$A$4:$J$103,5)&amp;" "&amp;VLOOKUP(A15,Mitarbeiter!$A$4:$J$103,6)</f>
        <v>48301 Nottuln</v>
      </c>
      <c r="B10" s="32"/>
      <c r="C10" s="30"/>
      <c r="D10" s="30"/>
      <c r="E10" s="30"/>
      <c r="F10" s="30"/>
      <c r="G10" s="30"/>
      <c r="H10" s="30"/>
      <c r="I10" s="30"/>
    </row>
    <row r="11" spans="1:9" ht="11.25" customHeight="1">
      <c r="A11" s="30"/>
      <c r="B11" s="30"/>
      <c r="C11" s="30"/>
      <c r="D11" s="30"/>
      <c r="E11" s="30"/>
      <c r="F11" s="30"/>
      <c r="G11" s="30"/>
      <c r="H11" s="30"/>
      <c r="I11" s="30"/>
    </row>
    <row r="12" spans="1:9" ht="10.5" customHeight="1">
      <c r="A12" s="30"/>
      <c r="B12" s="30"/>
      <c r="C12" s="30"/>
      <c r="D12" s="30"/>
      <c r="E12" s="30"/>
      <c r="F12" s="30"/>
      <c r="G12" s="30"/>
      <c r="H12" s="30"/>
      <c r="I12" s="30"/>
    </row>
    <row r="13" spans="1:9" ht="11.25" customHeight="1">
      <c r="A13" s="109" t="s">
        <v>176</v>
      </c>
      <c r="B13" s="110"/>
      <c r="C13" s="111"/>
      <c r="D13" s="37"/>
      <c r="E13" s="33" t="s">
        <v>64</v>
      </c>
      <c r="F13" s="34"/>
      <c r="G13" s="30"/>
      <c r="H13" s="30"/>
      <c r="I13" s="30"/>
    </row>
    <row r="14" spans="1:9" ht="12.75">
      <c r="A14" s="23" t="s">
        <v>33</v>
      </c>
      <c r="B14" s="21"/>
      <c r="C14" s="21" t="s">
        <v>175</v>
      </c>
      <c r="D14" s="21" t="s">
        <v>34</v>
      </c>
      <c r="E14" s="21" t="s">
        <v>63</v>
      </c>
      <c r="F14" s="21" t="s">
        <v>19</v>
      </c>
      <c r="G14" s="30"/>
      <c r="H14" s="30"/>
      <c r="I14" s="30"/>
    </row>
    <row r="15" spans="1:9" ht="12.75">
      <c r="A15" s="96">
        <f>Eingabe!C4</f>
        <v>30011</v>
      </c>
      <c r="B15" s="21"/>
      <c r="C15" s="95">
        <f>Eingabe!C11</f>
        <v>5</v>
      </c>
      <c r="D15" s="95">
        <f>Eingabe!C10</f>
        <v>5</v>
      </c>
      <c r="E15" s="95">
        <f>Eingabe!C13</f>
        <v>2</v>
      </c>
      <c r="F15" s="95" t="str">
        <f>Eingabe!C12</f>
        <v>ohne</v>
      </c>
      <c r="G15" s="30"/>
      <c r="H15" s="30"/>
      <c r="I15" s="30"/>
    </row>
    <row r="16" spans="1:9" ht="12.75">
      <c r="A16" s="30"/>
      <c r="B16" s="30"/>
      <c r="C16" s="30"/>
      <c r="D16" s="30"/>
      <c r="E16" s="30"/>
      <c r="F16" s="30"/>
      <c r="G16" s="30"/>
      <c r="H16" s="30"/>
      <c r="I16" s="30"/>
    </row>
    <row r="17" spans="1:9" ht="12.75">
      <c r="A17" s="30"/>
      <c r="B17" s="30"/>
      <c r="C17" s="30"/>
      <c r="D17" s="30"/>
      <c r="E17" s="30"/>
      <c r="F17" s="30"/>
      <c r="G17" s="30"/>
      <c r="H17" s="30"/>
      <c r="I17" s="30"/>
    </row>
    <row r="18" spans="1:9" ht="12.75">
      <c r="A18" s="30"/>
      <c r="B18" s="30"/>
      <c r="C18" s="30"/>
      <c r="D18" s="30"/>
      <c r="E18" s="30"/>
      <c r="F18" s="30"/>
      <c r="G18" s="30"/>
      <c r="H18" s="30"/>
      <c r="I18" s="30"/>
    </row>
    <row r="19" spans="1:9" ht="12.75">
      <c r="A19" s="30"/>
      <c r="B19" s="30"/>
      <c r="C19" s="30"/>
      <c r="D19" s="30"/>
      <c r="E19" s="30"/>
      <c r="F19" s="30"/>
      <c r="G19" s="30"/>
      <c r="H19" s="30"/>
      <c r="I19" s="30"/>
    </row>
    <row r="20" spans="1:9" ht="12.75">
      <c r="A20" s="30"/>
      <c r="B20" s="30"/>
      <c r="C20" s="30"/>
      <c r="D20" s="30"/>
      <c r="E20" s="30"/>
      <c r="F20" s="30"/>
      <c r="G20" s="30"/>
      <c r="H20" s="30"/>
      <c r="I20" s="30"/>
    </row>
    <row r="21" spans="1:9" ht="12.75">
      <c r="A21" s="30" t="s">
        <v>23</v>
      </c>
      <c r="B21" s="97">
        <f>VLOOKUP($C$15,Gehaltsgruppen!$A$5:$E$11,$D$15)</f>
        <v>4667.455871999998</v>
      </c>
      <c r="C21" s="30"/>
      <c r="D21" s="30"/>
      <c r="E21" s="30"/>
      <c r="F21" s="30"/>
      <c r="G21" s="30"/>
      <c r="H21" s="30"/>
      <c r="I21" s="30"/>
    </row>
    <row r="22" spans="1:9" ht="12.75">
      <c r="A22" s="30" t="s">
        <v>53</v>
      </c>
      <c r="B22" s="97">
        <f>VLOOKUP(B21+100,Lohnsteuer!$A$5:$G$74,E15+1)</f>
        <v>1227.66</v>
      </c>
      <c r="C22" s="30" t="s">
        <v>66</v>
      </c>
      <c r="D22" s="30"/>
      <c r="E22" s="30"/>
      <c r="F22" s="30"/>
      <c r="G22" s="30"/>
      <c r="H22" s="30"/>
      <c r="I22" s="30"/>
    </row>
    <row r="23" spans="1:9" ht="12.75">
      <c r="A23" s="30" t="s">
        <v>54</v>
      </c>
      <c r="B23" s="97">
        <f>$B$22*Grunddaten!D4</f>
        <v>67.52130000000001</v>
      </c>
      <c r="C23" s="30" t="s">
        <v>66</v>
      </c>
      <c r="D23" s="30"/>
      <c r="E23" s="30"/>
      <c r="F23" s="30"/>
      <c r="G23" s="30"/>
      <c r="H23" s="30"/>
      <c r="I23" s="30"/>
    </row>
    <row r="24" spans="1:9" ht="12.75">
      <c r="A24" s="30" t="s">
        <v>55</v>
      </c>
      <c r="B24" s="97">
        <f>IF(F15="ohne",0,$B$22*Grunddaten!D5)</f>
        <v>0</v>
      </c>
      <c r="C24" s="30" t="s">
        <v>66</v>
      </c>
      <c r="D24" s="30"/>
      <c r="E24" s="30"/>
      <c r="F24" s="30"/>
      <c r="G24" s="30"/>
      <c r="H24" s="30"/>
      <c r="I24" s="30"/>
    </row>
    <row r="25" spans="1:9" ht="12.75">
      <c r="A25" s="30" t="s">
        <v>56</v>
      </c>
      <c r="B25" s="97">
        <f>$B$21*Grunddaten!D6</f>
        <v>322.0544551679999</v>
      </c>
      <c r="C25" s="30" t="s">
        <v>66</v>
      </c>
      <c r="D25" s="30"/>
      <c r="E25" s="30"/>
      <c r="F25" s="30"/>
      <c r="G25" s="30"/>
      <c r="H25" s="30"/>
      <c r="I25" s="30"/>
    </row>
    <row r="26" spans="1:9" ht="12.75">
      <c r="A26" s="30" t="s">
        <v>57</v>
      </c>
      <c r="B26" s="97">
        <f>$B$21*Grunddaten!D7</f>
        <v>39.673374911999986</v>
      </c>
      <c r="C26" s="30" t="s">
        <v>66</v>
      </c>
      <c r="D26" s="30"/>
      <c r="E26" s="30"/>
      <c r="F26" s="30"/>
      <c r="G26" s="30"/>
      <c r="H26" s="30"/>
      <c r="I26" s="30"/>
    </row>
    <row r="27" spans="1:9" ht="12.75">
      <c r="A27" s="30" t="s">
        <v>58</v>
      </c>
      <c r="B27" s="97">
        <f>$B$21*Grunddaten!D8</f>
        <v>450.4094916479998</v>
      </c>
      <c r="C27" s="30" t="s">
        <v>66</v>
      </c>
      <c r="D27" s="30"/>
      <c r="E27" s="30"/>
      <c r="F27" s="30"/>
      <c r="G27" s="30"/>
      <c r="H27" s="30"/>
      <c r="I27" s="30"/>
    </row>
    <row r="28" spans="1:9" ht="12.75">
      <c r="A28" s="30" t="s">
        <v>59</v>
      </c>
      <c r="B28" s="97">
        <f>$B$21*Grunddaten!D9</f>
        <v>151.69231583999994</v>
      </c>
      <c r="C28" s="30" t="s">
        <v>66</v>
      </c>
      <c r="D28" s="30"/>
      <c r="E28" s="30"/>
      <c r="F28" s="30"/>
      <c r="G28" s="30"/>
      <c r="H28" s="30"/>
      <c r="I28" s="30"/>
    </row>
    <row r="29" spans="1:9" ht="12.75">
      <c r="A29" s="30"/>
      <c r="B29" s="67"/>
      <c r="C29" s="30"/>
      <c r="D29" s="30"/>
      <c r="E29" s="30"/>
      <c r="F29" s="30"/>
      <c r="G29" s="30"/>
      <c r="H29" s="30"/>
      <c r="I29" s="30"/>
    </row>
    <row r="30" spans="1:9" ht="13.5" thickBot="1">
      <c r="A30" s="28" t="s">
        <v>76</v>
      </c>
      <c r="B30" s="98">
        <f>B21-B22-B23-B24-B25-B26-B27-B28</f>
        <v>2408.4449344319983</v>
      </c>
      <c r="C30" s="30"/>
      <c r="D30" s="30"/>
      <c r="E30" s="30"/>
      <c r="F30" s="30"/>
      <c r="G30" s="30"/>
      <c r="H30" s="30"/>
      <c r="I30" s="30"/>
    </row>
    <row r="31" spans="1:9" ht="13.5" thickTop="1">
      <c r="A31" s="30"/>
      <c r="B31" s="30"/>
      <c r="C31" s="30"/>
      <c r="D31" s="30"/>
      <c r="E31" s="30"/>
      <c r="F31" s="30"/>
      <c r="G31" s="30"/>
      <c r="H31" s="30"/>
      <c r="I31" s="30"/>
    </row>
    <row r="32" spans="1:9" ht="12.75">
      <c r="A32" s="30"/>
      <c r="B32" s="30"/>
      <c r="C32" s="30"/>
      <c r="D32" s="30"/>
      <c r="E32" s="30"/>
      <c r="F32" s="30"/>
      <c r="G32" s="30"/>
      <c r="H32" s="30"/>
      <c r="I32" s="30"/>
    </row>
    <row r="33" spans="1:9" ht="12.75">
      <c r="A33" s="30" t="s">
        <v>78</v>
      </c>
      <c r="B33" s="30"/>
      <c r="C33" s="30"/>
      <c r="D33" s="30"/>
      <c r="E33" s="30"/>
      <c r="F33" s="30"/>
      <c r="G33" s="30"/>
      <c r="H33" s="30"/>
      <c r="I33" s="30"/>
    </row>
    <row r="34" spans="1:9" ht="12.75">
      <c r="A34" s="35" t="s">
        <v>182</v>
      </c>
      <c r="B34" s="99">
        <f>VLOOKUP($A$15,Mitarbeiter!$A$4:$M$31,13)</f>
        <v>475896524</v>
      </c>
      <c r="C34" s="30"/>
      <c r="D34" s="30"/>
      <c r="E34" s="30"/>
      <c r="F34" s="30"/>
      <c r="G34" s="30"/>
      <c r="H34" s="30"/>
      <c r="I34" s="30"/>
    </row>
    <row r="35" spans="1:9" ht="12.75">
      <c r="A35" s="35" t="s">
        <v>183</v>
      </c>
      <c r="B35" s="99" t="str">
        <f>VLOOKUP($A$15,Mitarbeiter!$A$4:$M$31,12)</f>
        <v>401 631 23</v>
      </c>
      <c r="C35" s="30"/>
      <c r="D35" s="30"/>
      <c r="E35" s="30"/>
      <c r="F35" s="30"/>
      <c r="G35" s="30"/>
      <c r="H35" s="30"/>
      <c r="I35" s="30"/>
    </row>
    <row r="36" spans="1:9" ht="12.75">
      <c r="A36" s="35" t="s">
        <v>184</v>
      </c>
      <c r="B36" s="99" t="str">
        <f>VLOOKUP($A$15,Mitarbeiter!$A$4:$N$31,14)</f>
        <v>Volksbank Coe</v>
      </c>
      <c r="C36" s="30"/>
      <c r="D36" s="30"/>
      <c r="E36" s="30"/>
      <c r="F36" s="30"/>
      <c r="G36" s="30"/>
      <c r="H36" s="30"/>
      <c r="I36" s="30"/>
    </row>
    <row r="37" spans="1:9" ht="12.75">
      <c r="A37" s="30"/>
      <c r="B37" s="30"/>
      <c r="C37" s="30"/>
      <c r="D37" s="30"/>
      <c r="E37" s="30"/>
      <c r="F37" s="30"/>
      <c r="G37" s="30"/>
      <c r="H37" s="30"/>
      <c r="I37" s="30"/>
    </row>
    <row r="38" spans="1:9" ht="12.75">
      <c r="A38" s="30"/>
      <c r="B38" s="30"/>
      <c r="C38" s="30"/>
      <c r="D38" s="30"/>
      <c r="E38" s="30"/>
      <c r="F38" s="30"/>
      <c r="G38" s="30"/>
      <c r="H38" s="30"/>
      <c r="I38" s="30"/>
    </row>
    <row r="39" spans="1:9" ht="12.75">
      <c r="A39" s="30"/>
      <c r="B39" s="30"/>
      <c r="C39" s="30"/>
      <c r="D39" s="30"/>
      <c r="E39" s="30"/>
      <c r="F39" s="30"/>
      <c r="G39" s="30"/>
      <c r="H39" s="30"/>
      <c r="I39" s="30"/>
    </row>
    <row r="40" spans="1:9" ht="12.75">
      <c r="A40" s="30"/>
      <c r="B40" s="30"/>
      <c r="C40" s="30"/>
      <c r="D40" s="30"/>
      <c r="E40" s="30"/>
      <c r="F40" s="30"/>
      <c r="G40" s="30"/>
      <c r="H40" s="30"/>
      <c r="I40" s="30"/>
    </row>
    <row r="41" spans="1:9" ht="12.75">
      <c r="A41" s="30"/>
      <c r="B41" s="30"/>
      <c r="C41" s="30"/>
      <c r="D41" s="30"/>
      <c r="E41" s="30"/>
      <c r="F41" s="30"/>
      <c r="G41" s="30"/>
      <c r="H41" s="30"/>
      <c r="I41" s="30"/>
    </row>
    <row r="42" spans="1:9" ht="12.75">
      <c r="A42" s="30"/>
      <c r="B42" s="30"/>
      <c r="C42" s="30"/>
      <c r="D42" s="30"/>
      <c r="E42" s="30"/>
      <c r="F42" s="30"/>
      <c r="G42" s="30"/>
      <c r="H42" s="30"/>
      <c r="I42" s="30"/>
    </row>
    <row r="43" spans="1:9" ht="12.75">
      <c r="A43" s="30"/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30"/>
      <c r="B44" s="30"/>
      <c r="C44" s="30"/>
      <c r="D44" s="30"/>
      <c r="E44" s="30"/>
      <c r="F44" s="30"/>
      <c r="G44" s="30"/>
      <c r="H44" s="30"/>
      <c r="I44" s="30"/>
    </row>
    <row r="45" spans="1:9" ht="12.75">
      <c r="A45" s="30"/>
      <c r="B45" s="30"/>
      <c r="C45" s="30"/>
      <c r="D45" s="30"/>
      <c r="E45" s="30"/>
      <c r="F45" s="30"/>
      <c r="G45" s="30"/>
      <c r="H45" s="30"/>
      <c r="I45" s="30"/>
    </row>
    <row r="46" spans="1:9" ht="12.75">
      <c r="A46" s="30"/>
      <c r="B46" s="30"/>
      <c r="C46" s="30"/>
      <c r="D46" s="30"/>
      <c r="E46" s="30"/>
      <c r="F46" s="30"/>
      <c r="G46" s="30"/>
      <c r="H46" s="30"/>
      <c r="I46" s="30"/>
    </row>
    <row r="47" spans="1:9" ht="12.75">
      <c r="A47" s="30"/>
      <c r="B47" s="30"/>
      <c r="C47" s="30"/>
      <c r="D47" s="30"/>
      <c r="E47" s="30"/>
      <c r="F47" s="30"/>
      <c r="G47" s="30"/>
      <c r="H47" s="30"/>
      <c r="I47" s="30"/>
    </row>
    <row r="48" spans="1:9" ht="12.75">
      <c r="A48" s="30"/>
      <c r="B48" s="30"/>
      <c r="C48" s="30"/>
      <c r="D48" s="30"/>
      <c r="E48" s="30"/>
      <c r="F48" s="30"/>
      <c r="G48" s="30"/>
      <c r="H48" s="30"/>
      <c r="I48" s="30"/>
    </row>
    <row r="49" spans="1:9" ht="12.75">
      <c r="A49" s="30"/>
      <c r="B49" s="30"/>
      <c r="C49" s="30"/>
      <c r="D49" s="30"/>
      <c r="E49" s="30"/>
      <c r="F49" s="30"/>
      <c r="G49" s="30"/>
      <c r="H49" s="30"/>
      <c r="I49" s="30"/>
    </row>
    <row r="50" spans="1:9" ht="12.75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12.75">
      <c r="A51" s="30"/>
      <c r="B51" s="30"/>
      <c r="C51" s="30"/>
      <c r="D51" s="30"/>
      <c r="E51" s="30"/>
      <c r="F51" s="30"/>
      <c r="G51" s="30"/>
      <c r="H51" s="30"/>
      <c r="I51" s="30"/>
    </row>
    <row r="52" spans="1:9" ht="12.75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2.75">
      <c r="A58" s="30"/>
      <c r="B58" s="30"/>
      <c r="C58" s="30"/>
      <c r="D58" s="30"/>
      <c r="E58" s="30"/>
      <c r="F58" s="30"/>
      <c r="G58" s="30"/>
      <c r="H58" s="30"/>
      <c r="I58" s="30"/>
    </row>
  </sheetData>
  <mergeCells count="1">
    <mergeCell ref="A13:C13"/>
  </mergeCells>
  <printOptions/>
  <pageMargins left="0.93" right="0.21" top="0.65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cp:lastPrinted>2000-10-23T18:28:58Z</cp:lastPrinted>
  <dcterms:created xsi:type="dcterms:W3CDTF">1998-03-13T18:16:23Z</dcterms:created>
  <dcterms:modified xsi:type="dcterms:W3CDTF">2003-04-01T19:25:36Z</dcterms:modified>
  <cp:category/>
  <cp:version/>
  <cp:contentType/>
  <cp:contentStatus/>
</cp:coreProperties>
</file>