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285" activeTab="0"/>
  </bookViews>
  <sheets>
    <sheet name="Eingabe" sheetId="1" r:id="rId1"/>
    <sheet name="Quantitativ" sheetId="2" r:id="rId2"/>
    <sheet name="Qualitativ" sheetId="3" r:id="rId3"/>
    <sheet name="Entscheid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Horst Merschmann</author>
  </authors>
  <commentList>
    <comment ref="G10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benutzerdefiniertes Format: "bis" 0%
entspricht einer ZAHL</t>
        </r>
      </text>
    </comment>
  </commentList>
</comments>
</file>

<file path=xl/comments2.xml><?xml version="1.0" encoding="utf-8"?>
<comments xmlns="http://schemas.openxmlformats.org/spreadsheetml/2006/main">
  <authors>
    <author>Horst Merschmann</author>
  </authors>
  <commentList>
    <comment ref="B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Nicht vergessen: 
Wir kaufen größere Stückzahl</t>
        </r>
      </text>
    </comment>
    <comment ref="B1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RANG-Funktion</t>
        </r>
      </text>
    </comment>
    <comment ref="B17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
Bezug zum Eingabereich</t>
        </r>
      </text>
    </comment>
  </commentList>
</comments>
</file>

<file path=xl/comments3.xml><?xml version="1.0" encoding="utf-8"?>
<comments xmlns="http://schemas.openxmlformats.org/spreadsheetml/2006/main">
  <authors>
    <author>Horst Merschmann</author>
  </authors>
  <commentList>
    <comment ref="B7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VerspäteteLiferungen / Anzahl der Lieferungen</t>
        </r>
      </text>
    </comment>
    <comment ref="B8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Mängelrüge / Anzahl Lieferungen</t>
        </r>
      </text>
    </comment>
    <comment ref="B11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
Bezug zum Eingabereich</t>
        </r>
      </text>
    </comment>
    <comment ref="B12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
Bezug zum Eingabereich</t>
        </r>
      </text>
    </comment>
    <comment ref="B13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
Bezug zum Eingabereich</t>
        </r>
      </text>
    </comment>
    <comment ref="B14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umgekehrtes Notensystem (Eingabebereich)</t>
        </r>
      </text>
    </comment>
    <comment ref="B17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RANG-Funktion</t>
        </r>
      </text>
    </comment>
  </commentList>
</comments>
</file>

<file path=xl/comments4.xml><?xml version="1.0" encoding="utf-8"?>
<comments xmlns="http://schemas.openxmlformats.org/spreadsheetml/2006/main">
  <authors>
    <author>Horst Merschmann</author>
  </authors>
  <commentList>
    <comment ref="E5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Daten werden von Tabellenblatt "Qualitativ" übernommen</t>
        </r>
      </text>
    </comment>
    <comment ref="F5" authorId="0">
      <text>
        <r>
          <rPr>
            <b/>
            <sz val="8"/>
            <rFont val="Tahoma"/>
            <family val="0"/>
          </rPr>
          <t>Horst Merschmann:
Punkte * Gewichtung</t>
        </r>
      </text>
    </comment>
    <comment ref="F17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RANG-Funktion</t>
        </r>
      </text>
    </comment>
    <comment ref="F18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</t>
        </r>
      </text>
    </comment>
    <comment ref="F19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WENN-Funktion</t>
        </r>
      </text>
    </comment>
  </commentList>
</comments>
</file>

<file path=xl/sharedStrings.xml><?xml version="1.0" encoding="utf-8"?>
<sst xmlns="http://schemas.openxmlformats.org/spreadsheetml/2006/main" count="79" uniqueCount="61">
  <si>
    <t>Lieferantenauswahl bezüglich quantitatver Kriterien</t>
  </si>
  <si>
    <t>Menge:</t>
  </si>
  <si>
    <t>Lieferanten</t>
  </si>
  <si>
    <t>Stückpreis</t>
  </si>
  <si>
    <t>Rabatt:</t>
  </si>
  <si>
    <t>ab Menge von:</t>
  </si>
  <si>
    <t>Skonto:</t>
  </si>
  <si>
    <t>Kalkulation</t>
  </si>
  <si>
    <t>Listeneinkaufspreis</t>
  </si>
  <si>
    <t>- Rabatt</t>
  </si>
  <si>
    <t>= Zieleinkaufspreis</t>
  </si>
  <si>
    <t>- Skonto</t>
  </si>
  <si>
    <t>= Bareinkaufspreis</t>
  </si>
  <si>
    <t>+ Bezugskosten</t>
  </si>
  <si>
    <t>+ Verpackungskosten</t>
  </si>
  <si>
    <t>= Bezugspreis</t>
  </si>
  <si>
    <t>Einzelpreis:</t>
  </si>
  <si>
    <t>Punkte:</t>
  </si>
  <si>
    <t>Lieferantenauswahl bezüglich qualitativer Kriterien</t>
  </si>
  <si>
    <t>Anzahl der Lieferungen</t>
  </si>
  <si>
    <t>verspätete Lieferung</t>
  </si>
  <si>
    <t>Mängelrügen</t>
  </si>
  <si>
    <t>Lieferzeit in Tagen</t>
  </si>
  <si>
    <t>Kundendienst</t>
  </si>
  <si>
    <t>Zwischenrechnung</t>
  </si>
  <si>
    <t>Terminzuverlässigkeit</t>
  </si>
  <si>
    <t>Qualitätszuverlässigkeit</t>
  </si>
  <si>
    <t>Auswertung</t>
  </si>
  <si>
    <t>Qualitätsniveau</t>
  </si>
  <si>
    <t>Lieferbereitschaft</t>
  </si>
  <si>
    <t>Punkteverteilung / Schema</t>
  </si>
  <si>
    <t>%</t>
  </si>
  <si>
    <t>Punkte</t>
  </si>
  <si>
    <t>Qulitätsniveau</t>
  </si>
  <si>
    <t>Tage</t>
  </si>
  <si>
    <t>Lieferzeit</t>
  </si>
  <si>
    <t>Kriterien</t>
  </si>
  <si>
    <t>Gewichtung</t>
  </si>
  <si>
    <t xml:space="preserve">Beurteilung der Lieferanten
in Punkten </t>
  </si>
  <si>
    <t>Servicleistung/Kundendienst</t>
  </si>
  <si>
    <t>Angebotpreis</t>
  </si>
  <si>
    <t>Gesamtgewichtung:</t>
  </si>
  <si>
    <t>Rangfolge:</t>
  </si>
  <si>
    <t>Terminzu-</t>
  </si>
  <si>
    <t>verlässigkeit</t>
  </si>
  <si>
    <t>Preis</t>
  </si>
  <si>
    <t>Rang</t>
  </si>
  <si>
    <t>Rang:</t>
  </si>
  <si>
    <t>Lieferant:</t>
  </si>
  <si>
    <t>Preis:</t>
  </si>
  <si>
    <t>100</t>
  </si>
  <si>
    <t>Gewichtung der Punkte
(Kriteriengewicht * Punkte)</t>
  </si>
  <si>
    <t>Angebotsvergleich der Büro Design GmbH</t>
  </si>
  <si>
    <t>Bezugskosten pro Stück:</t>
  </si>
  <si>
    <t>Verpackungskosten pro Stück:</t>
  </si>
  <si>
    <t>Angebotsvergleich Stratmann GmbH</t>
  </si>
  <si>
    <t>Angebotsvergleich der Stratmann GmbH</t>
  </si>
  <si>
    <t>MP-Digital</t>
  </si>
  <si>
    <t>EMPEG AG</t>
  </si>
  <si>
    <t>PHONY GmbH</t>
  </si>
  <si>
    <t>günstigster Anbieter: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</si>
</sst>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]_-;\-* #,##0.00\ [$€]_-;_-* &quot;-&quot;??\ [$€]_-;_-@_-"/>
    <numFmt numFmtId="174" formatCode="#,##0.00\ [$€-1];\-#,##0.00\ [$€-1]"/>
    <numFmt numFmtId="175" formatCode="#\ &quot;Stück&quot;"/>
    <numFmt numFmtId="176" formatCode="0\ &quot;Stück&quot;"/>
    <numFmt numFmtId="177" formatCode="&quot;bis&quot;\ 0%"/>
    <numFmt numFmtId="178" formatCode="&quot;ab&quot;\ 0%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0" fontId="0" fillId="4" borderId="9" xfId="0" applyNumberFormat="1" applyFill="1" applyBorder="1" applyAlignment="1">
      <alignment horizontal="center"/>
    </xf>
    <xf numFmtId="10" fontId="0" fillId="4" borderId="1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3" borderId="5" xfId="20" applyFill="1" applyBorder="1" applyAlignment="1">
      <alignment horizontal="center"/>
    </xf>
    <xf numFmtId="9" fontId="0" fillId="3" borderId="8" xfId="2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9" xfId="0" applyFont="1" applyFill="1" applyBorder="1" applyAlignment="1">
      <alignment horizontal="centerContinuous"/>
    </xf>
    <xf numFmtId="0" fontId="0" fillId="4" borderId="20" xfId="0" applyFill="1" applyBorder="1" applyAlignment="1">
      <alignment/>
    </xf>
    <xf numFmtId="2" fontId="0" fillId="4" borderId="21" xfId="0" applyNumberFormat="1" applyFill="1" applyBorder="1" applyAlignment="1">
      <alignment horizontal="center"/>
    </xf>
    <xf numFmtId="0" fontId="1" fillId="2" borderId="22" xfId="0" applyFont="1" applyFill="1" applyBorder="1" applyAlignment="1">
      <alignment horizontal="centerContinuous"/>
    </xf>
    <xf numFmtId="0" fontId="0" fillId="4" borderId="23" xfId="0" applyFill="1" applyBorder="1" applyAlignment="1">
      <alignment/>
    </xf>
    <xf numFmtId="2" fontId="0" fillId="4" borderId="24" xfId="0" applyNumberForma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9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1" fillId="4" borderId="29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2" fontId="0" fillId="4" borderId="34" xfId="0" applyNumberFormat="1" applyFill="1" applyBorder="1" applyAlignment="1">
      <alignment horizontal="center"/>
    </xf>
    <xf numFmtId="2" fontId="1" fillId="4" borderId="35" xfId="0" applyNumberFormat="1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1" fillId="2" borderId="38" xfId="0" applyFont="1" applyFill="1" applyBorder="1" applyAlignment="1">
      <alignment horizontal="centerContinuous" wrapText="1"/>
    </xf>
    <xf numFmtId="0" fontId="1" fillId="2" borderId="39" xfId="0" applyFont="1" applyFill="1" applyBorder="1" applyAlignment="1">
      <alignment horizontal="centerContinuous"/>
    </xf>
    <xf numFmtId="0" fontId="1" fillId="2" borderId="40" xfId="0" applyFont="1" applyFill="1" applyBorder="1" applyAlignment="1">
      <alignment horizontal="centerContinuous"/>
    </xf>
    <xf numFmtId="0" fontId="1" fillId="2" borderId="41" xfId="0" applyFont="1" applyFill="1" applyBorder="1" applyAlignment="1">
      <alignment horizontal="centerContinuous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5" fillId="5" borderId="0" xfId="0" applyFont="1" applyFill="1" applyBorder="1" applyAlignment="1">
      <alignment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/>
    </xf>
    <xf numFmtId="174" fontId="0" fillId="3" borderId="42" xfId="18" applyNumberFormat="1" applyFill="1" applyBorder="1" applyAlignment="1">
      <alignment horizontal="center"/>
    </xf>
    <xf numFmtId="174" fontId="0" fillId="3" borderId="43" xfId="18" applyNumberFormat="1" applyFill="1" applyBorder="1" applyAlignment="1">
      <alignment horizontal="center"/>
    </xf>
    <xf numFmtId="174" fontId="0" fillId="3" borderId="5" xfId="18" applyNumberFormat="1" applyFill="1" applyBorder="1" applyAlignment="1">
      <alignment horizontal="center"/>
    </xf>
    <xf numFmtId="174" fontId="0" fillId="3" borderId="8" xfId="18" applyNumberFormat="1" applyFill="1" applyBorder="1" applyAlignment="1">
      <alignment horizontal="center"/>
    </xf>
    <xf numFmtId="174" fontId="0" fillId="3" borderId="9" xfId="18" applyNumberFormat="1" applyFill="1" applyBorder="1" applyAlignment="1">
      <alignment horizontal="center"/>
    </xf>
    <xf numFmtId="174" fontId="0" fillId="3" borderId="10" xfId="18" applyNumberFormat="1" applyFill="1" applyBorder="1" applyAlignment="1">
      <alignment horizontal="center"/>
    </xf>
    <xf numFmtId="176" fontId="0" fillId="3" borderId="5" xfId="18" applyNumberFormat="1" applyFill="1" applyBorder="1" applyAlignment="1">
      <alignment horizontal="center"/>
    </xf>
    <xf numFmtId="176" fontId="0" fillId="3" borderId="8" xfId="18" applyNumberFormat="1" applyFill="1" applyBorder="1" applyAlignment="1">
      <alignment horizontal="center"/>
    </xf>
    <xf numFmtId="10" fontId="0" fillId="4" borderId="42" xfId="0" applyNumberFormat="1" applyFill="1" applyBorder="1" applyAlignment="1">
      <alignment horizontal="center"/>
    </xf>
    <xf numFmtId="10" fontId="0" fillId="4" borderId="43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3" fontId="7" fillId="4" borderId="10" xfId="18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1" fillId="2" borderId="44" xfId="0" applyFont="1" applyFill="1" applyBorder="1" applyAlignment="1">
      <alignment/>
    </xf>
    <xf numFmtId="0" fontId="3" fillId="5" borderId="0" xfId="0" applyFont="1" applyFill="1" applyAlignment="1">
      <alignment/>
    </xf>
    <xf numFmtId="0" fontId="1" fillId="2" borderId="45" xfId="0" applyFont="1" applyFill="1" applyBorder="1" applyAlignment="1">
      <alignment/>
    </xf>
    <xf numFmtId="0" fontId="1" fillId="2" borderId="14" xfId="0" applyFont="1" applyFill="1" applyBorder="1" applyAlignment="1">
      <alignment horizontal="centerContinuous"/>
    </xf>
    <xf numFmtId="0" fontId="0" fillId="3" borderId="24" xfId="0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76" fontId="0" fillId="3" borderId="14" xfId="18" applyNumberFormat="1" applyFill="1" applyBorder="1" applyAlignment="1">
      <alignment horizontal="center"/>
    </xf>
    <xf numFmtId="177" fontId="0" fillId="3" borderId="11" xfId="0" applyNumberFormat="1" applyFill="1" applyBorder="1" applyAlignment="1">
      <alignment horizontal="center"/>
    </xf>
    <xf numFmtId="178" fontId="0" fillId="3" borderId="17" xfId="0" applyNumberForma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2" borderId="15" xfId="0" applyFont="1" applyFill="1" applyBorder="1" applyAlignment="1">
      <alignment/>
    </xf>
    <xf numFmtId="173" fontId="14" fillId="4" borderId="42" xfId="18" applyFont="1" applyFill="1" applyBorder="1" applyAlignment="1">
      <alignment/>
    </xf>
    <xf numFmtId="173" fontId="14" fillId="4" borderId="43" xfId="18" applyFont="1" applyFill="1" applyBorder="1" applyAlignment="1">
      <alignment/>
    </xf>
    <xf numFmtId="0" fontId="14" fillId="2" borderId="2" xfId="0" applyFont="1" applyFill="1" applyBorder="1" applyAlignment="1" quotePrefix="1">
      <alignment/>
    </xf>
    <xf numFmtId="173" fontId="14" fillId="4" borderId="5" xfId="18" applyFont="1" applyFill="1" applyBorder="1" applyAlignment="1">
      <alignment/>
    </xf>
    <xf numFmtId="173" fontId="14" fillId="4" borderId="8" xfId="18" applyFont="1" applyFill="1" applyBorder="1" applyAlignment="1">
      <alignment/>
    </xf>
    <xf numFmtId="0" fontId="14" fillId="2" borderId="3" xfId="0" applyFont="1" applyFill="1" applyBorder="1" applyAlignment="1">
      <alignment/>
    </xf>
    <xf numFmtId="173" fontId="14" fillId="4" borderId="9" xfId="18" applyFont="1" applyFill="1" applyBorder="1" applyAlignment="1">
      <alignment/>
    </xf>
    <xf numFmtId="173" fontId="14" fillId="4" borderId="10" xfId="18" applyFont="1" applyFill="1" applyBorder="1" applyAlignment="1">
      <alignment/>
    </xf>
    <xf numFmtId="0" fontId="14" fillId="5" borderId="0" xfId="0" applyFont="1" applyFill="1" applyAlignment="1">
      <alignment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45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6.28125" style="0" customWidth="1"/>
    <col min="2" max="2" width="11.8515625" style="0" bestFit="1" customWidth="1"/>
    <col min="3" max="3" width="10.7109375" style="0" bestFit="1" customWidth="1"/>
    <col min="4" max="4" width="14.57421875" style="0" bestFit="1" customWidth="1"/>
    <col min="6" max="6" width="13.28125" style="0" customWidth="1"/>
  </cols>
  <sheetData>
    <row r="1" spans="1:11" ht="27.75">
      <c r="A1" s="104" t="s">
        <v>55</v>
      </c>
      <c r="B1" s="104"/>
      <c r="C1" s="104"/>
      <c r="D1" s="104"/>
      <c r="E1" s="80"/>
      <c r="F1" s="80"/>
      <c r="G1" s="80"/>
      <c r="H1" s="80"/>
      <c r="I1" s="80"/>
      <c r="J1" s="80"/>
      <c r="K1" s="80"/>
    </row>
    <row r="2" spans="1:1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3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3.5" thickBot="1">
      <c r="A5" s="4" t="s">
        <v>1</v>
      </c>
      <c r="B5" s="111" t="s">
        <v>50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13.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3.5" thickBot="1">
      <c r="A7" s="22" t="s">
        <v>2</v>
      </c>
      <c r="B7" s="23" t="s">
        <v>57</v>
      </c>
      <c r="C7" s="23" t="s">
        <v>58</v>
      </c>
      <c r="D7" s="24" t="s">
        <v>59</v>
      </c>
      <c r="E7" s="80"/>
      <c r="F7" s="114" t="s">
        <v>30</v>
      </c>
      <c r="G7" s="115"/>
      <c r="H7" s="115"/>
      <c r="I7" s="116"/>
      <c r="J7" s="80"/>
      <c r="K7" s="80"/>
    </row>
    <row r="8" spans="1:11" ht="12.75">
      <c r="A8" s="25" t="s">
        <v>3</v>
      </c>
      <c r="B8" s="92">
        <v>144</v>
      </c>
      <c r="C8" s="92">
        <v>158</v>
      </c>
      <c r="D8" s="93">
        <v>137</v>
      </c>
      <c r="E8" s="80"/>
      <c r="F8" s="20"/>
      <c r="G8" s="44" t="s">
        <v>31</v>
      </c>
      <c r="H8" s="45" t="s">
        <v>32</v>
      </c>
      <c r="I8" s="21"/>
      <c r="J8" s="80"/>
      <c r="K8" s="80"/>
    </row>
    <row r="9" spans="1:11" ht="12.75">
      <c r="A9" s="26" t="s">
        <v>4</v>
      </c>
      <c r="B9" s="27">
        <v>0.05</v>
      </c>
      <c r="C9" s="27">
        <v>0.15</v>
      </c>
      <c r="D9" s="28">
        <v>0</v>
      </c>
      <c r="E9" s="80"/>
      <c r="F9" s="35" t="s">
        <v>43</v>
      </c>
      <c r="G9" s="48">
        <v>0</v>
      </c>
      <c r="H9" s="49">
        <v>10</v>
      </c>
      <c r="I9" s="21"/>
      <c r="J9" s="80"/>
      <c r="K9" s="80"/>
    </row>
    <row r="10" spans="1:11" ht="12.75">
      <c r="A10" s="26" t="s">
        <v>5</v>
      </c>
      <c r="B10" s="98">
        <v>50</v>
      </c>
      <c r="C10" s="98">
        <v>100</v>
      </c>
      <c r="D10" s="99">
        <v>0</v>
      </c>
      <c r="E10" s="80"/>
      <c r="F10" s="20" t="s">
        <v>44</v>
      </c>
      <c r="G10" s="112">
        <v>0.05</v>
      </c>
      <c r="H10" s="50">
        <v>8</v>
      </c>
      <c r="I10" s="21"/>
      <c r="J10" s="80"/>
      <c r="K10" s="80"/>
    </row>
    <row r="11" spans="1:11" ht="12.75">
      <c r="A11" s="26" t="s">
        <v>6</v>
      </c>
      <c r="B11" s="27">
        <v>0</v>
      </c>
      <c r="C11" s="27">
        <v>0.02</v>
      </c>
      <c r="D11" s="28">
        <v>0.03</v>
      </c>
      <c r="E11" s="80"/>
      <c r="F11" s="35" t="s">
        <v>33</v>
      </c>
      <c r="G11" s="112">
        <v>0.1</v>
      </c>
      <c r="H11" s="50">
        <v>6</v>
      </c>
      <c r="I11" s="21"/>
      <c r="J11" s="80"/>
      <c r="K11" s="80"/>
    </row>
    <row r="12" spans="1:11" ht="13.5" thickBot="1">
      <c r="A12" s="26" t="s">
        <v>53</v>
      </c>
      <c r="B12" s="94">
        <v>10</v>
      </c>
      <c r="C12" s="94">
        <v>15</v>
      </c>
      <c r="D12" s="95">
        <v>5</v>
      </c>
      <c r="E12" s="80"/>
      <c r="F12" s="20"/>
      <c r="G12" s="113">
        <v>0.11</v>
      </c>
      <c r="H12" s="51">
        <v>0</v>
      </c>
      <c r="I12" s="21"/>
      <c r="J12" s="80"/>
      <c r="K12" s="80"/>
    </row>
    <row r="13" spans="1:11" ht="13.5" thickBot="1">
      <c r="A13" s="29" t="s">
        <v>54</v>
      </c>
      <c r="B13" s="96">
        <v>0</v>
      </c>
      <c r="C13" s="96">
        <v>0</v>
      </c>
      <c r="D13" s="97">
        <v>0</v>
      </c>
      <c r="E13" s="80"/>
      <c r="F13" s="20"/>
      <c r="G13" s="19"/>
      <c r="H13" s="19"/>
      <c r="I13" s="21"/>
      <c r="J13" s="80"/>
      <c r="K13" s="80"/>
    </row>
    <row r="14" spans="1:11" ht="13.5" thickBot="1">
      <c r="A14" s="30"/>
      <c r="B14" s="31"/>
      <c r="C14" s="31"/>
      <c r="D14" s="32"/>
      <c r="E14" s="80"/>
      <c r="F14" s="20"/>
      <c r="G14" s="46" t="s">
        <v>34</v>
      </c>
      <c r="H14" s="47" t="s">
        <v>32</v>
      </c>
      <c r="I14" s="21"/>
      <c r="J14" s="80"/>
      <c r="K14" s="80"/>
    </row>
    <row r="15" spans="1:11" ht="12.75">
      <c r="A15" s="33" t="s">
        <v>19</v>
      </c>
      <c r="B15" s="6">
        <v>150</v>
      </c>
      <c r="C15" s="6">
        <v>300</v>
      </c>
      <c r="D15" s="7">
        <v>450</v>
      </c>
      <c r="E15" s="80"/>
      <c r="F15" s="35" t="s">
        <v>35</v>
      </c>
      <c r="G15" s="52">
        <v>1</v>
      </c>
      <c r="H15" s="49">
        <v>10</v>
      </c>
      <c r="I15" s="21"/>
      <c r="J15" s="80"/>
      <c r="K15" s="80"/>
    </row>
    <row r="16" spans="1:11" ht="12.75">
      <c r="A16" s="26" t="s">
        <v>20</v>
      </c>
      <c r="B16" s="5">
        <v>2</v>
      </c>
      <c r="C16" s="5">
        <v>10</v>
      </c>
      <c r="D16" s="8">
        <v>30</v>
      </c>
      <c r="E16" s="80"/>
      <c r="F16" s="20"/>
      <c r="G16" s="53">
        <v>2</v>
      </c>
      <c r="H16" s="50">
        <v>8</v>
      </c>
      <c r="I16" s="21"/>
      <c r="J16" s="80"/>
      <c r="K16" s="80"/>
    </row>
    <row r="17" spans="1:11" ht="13.5" thickBot="1">
      <c r="A17" s="26" t="s">
        <v>21</v>
      </c>
      <c r="B17" s="5">
        <v>3</v>
      </c>
      <c r="C17" s="5">
        <v>2</v>
      </c>
      <c r="D17" s="8">
        <v>5</v>
      </c>
      <c r="E17" s="80"/>
      <c r="F17" s="20"/>
      <c r="G17" s="54">
        <v>3</v>
      </c>
      <c r="H17" s="51">
        <v>6</v>
      </c>
      <c r="I17" s="21"/>
      <c r="J17" s="80"/>
      <c r="K17" s="80"/>
    </row>
    <row r="18" spans="1:11" ht="13.5" thickBot="1">
      <c r="A18" s="26" t="s">
        <v>22</v>
      </c>
      <c r="B18" s="5">
        <v>3</v>
      </c>
      <c r="C18" s="5">
        <v>1</v>
      </c>
      <c r="D18" s="8">
        <v>2</v>
      </c>
      <c r="E18" s="80"/>
      <c r="F18" s="20"/>
      <c r="G18" s="19"/>
      <c r="H18" s="19"/>
      <c r="I18" s="21"/>
      <c r="J18" s="80"/>
      <c r="K18" s="80"/>
    </row>
    <row r="19" spans="1:11" ht="13.5" thickBot="1">
      <c r="A19" s="29" t="s">
        <v>23</v>
      </c>
      <c r="B19" s="9">
        <v>5</v>
      </c>
      <c r="C19" s="9">
        <v>5</v>
      </c>
      <c r="D19" s="10">
        <v>6</v>
      </c>
      <c r="E19" s="80"/>
      <c r="F19" s="20" t="s">
        <v>45</v>
      </c>
      <c r="G19" s="46" t="s">
        <v>46</v>
      </c>
      <c r="H19" s="47" t="s">
        <v>32</v>
      </c>
      <c r="I19" s="21"/>
      <c r="J19" s="80"/>
      <c r="K19" s="80"/>
    </row>
    <row r="20" spans="1:11" ht="13.5" thickBot="1">
      <c r="A20" s="80"/>
      <c r="B20" s="80"/>
      <c r="C20" s="80"/>
      <c r="D20" s="80"/>
      <c r="E20" s="80"/>
      <c r="F20" s="20"/>
      <c r="G20" s="52">
        <v>1</v>
      </c>
      <c r="H20" s="49">
        <v>10</v>
      </c>
      <c r="I20" s="21"/>
      <c r="J20" s="80"/>
      <c r="K20" s="80"/>
    </row>
    <row r="21" spans="1:11" ht="13.5" thickBot="1">
      <c r="A21" s="107" t="s">
        <v>36</v>
      </c>
      <c r="B21" s="108" t="s">
        <v>37</v>
      </c>
      <c r="C21" s="80"/>
      <c r="D21" s="80"/>
      <c r="E21" s="80"/>
      <c r="F21" s="20"/>
      <c r="G21" s="53">
        <v>2</v>
      </c>
      <c r="H21" s="50">
        <v>8</v>
      </c>
      <c r="I21" s="21"/>
      <c r="J21" s="80"/>
      <c r="K21" s="80"/>
    </row>
    <row r="22" spans="1:11" ht="13.5" thickBot="1">
      <c r="A22" s="20" t="s">
        <v>25</v>
      </c>
      <c r="B22" s="109">
        <v>30</v>
      </c>
      <c r="C22" s="80"/>
      <c r="D22" s="80"/>
      <c r="E22" s="80"/>
      <c r="F22" s="20"/>
      <c r="G22" s="54">
        <v>3</v>
      </c>
      <c r="H22" s="51">
        <v>6</v>
      </c>
      <c r="I22" s="21"/>
      <c r="J22" s="80"/>
      <c r="K22" s="80"/>
    </row>
    <row r="23" spans="1:11" ht="13.5" thickBot="1">
      <c r="A23" s="20" t="s">
        <v>28</v>
      </c>
      <c r="B23" s="109">
        <v>30</v>
      </c>
      <c r="C23" s="80"/>
      <c r="D23" s="80"/>
      <c r="E23" s="80"/>
      <c r="F23" s="36"/>
      <c r="G23" s="37"/>
      <c r="H23" s="37"/>
      <c r="I23" s="34"/>
      <c r="J23" s="80"/>
      <c r="K23" s="80"/>
    </row>
    <row r="24" spans="1:11" ht="12.75">
      <c r="A24" s="20" t="s">
        <v>29</v>
      </c>
      <c r="B24" s="109">
        <v>20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2.75">
      <c r="A25" s="20" t="s">
        <v>39</v>
      </c>
      <c r="B25" s="109">
        <v>10</v>
      </c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2.75">
      <c r="A26" s="20" t="s">
        <v>40</v>
      </c>
      <c r="B26" s="109">
        <v>10</v>
      </c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>
      <c r="A27" s="20"/>
      <c r="B27" s="109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3.5" thickBot="1">
      <c r="A28" s="36" t="s">
        <v>41</v>
      </c>
      <c r="B28" s="110">
        <f>SUM(B22:B27)</f>
        <v>100</v>
      </c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1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2.7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</sheetData>
  <mergeCells count="1">
    <mergeCell ref="F7:I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L37"/>
  <sheetViews>
    <sheetView workbookViewId="0" topLeftCell="A1">
      <selection activeCell="G18" sqref="G18"/>
    </sheetView>
  </sheetViews>
  <sheetFormatPr defaultColWidth="11.421875" defaultRowHeight="12.75"/>
  <cols>
    <col min="1" max="1" width="19.140625" style="0" customWidth="1"/>
    <col min="2" max="3" width="14.7109375" style="0" bestFit="1" customWidth="1"/>
    <col min="4" max="4" width="17.00390625" style="0" bestFit="1" customWidth="1"/>
  </cols>
  <sheetData>
    <row r="1" spans="1:12" ht="18">
      <c r="A1" s="82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3.5" thickBot="1">
      <c r="A3" s="83"/>
      <c r="B3" s="84"/>
      <c r="C3" s="84"/>
      <c r="D3" s="84"/>
      <c r="E3" s="80"/>
      <c r="F3" s="80"/>
      <c r="G3" s="80"/>
      <c r="H3" s="80"/>
      <c r="I3" s="80"/>
      <c r="J3" s="80"/>
      <c r="K3" s="80"/>
      <c r="L3" s="80"/>
    </row>
    <row r="4" spans="1:12" ht="18.75" thickBot="1">
      <c r="A4" s="144" t="s">
        <v>7</v>
      </c>
      <c r="B4" s="145"/>
      <c r="C4" s="145"/>
      <c r="D4" s="146"/>
      <c r="E4" s="80"/>
      <c r="F4" s="80"/>
      <c r="G4" s="80"/>
      <c r="H4" s="80"/>
      <c r="I4" s="80"/>
      <c r="J4" s="80"/>
      <c r="K4" s="80"/>
      <c r="L4" s="80"/>
    </row>
    <row r="5" spans="1:12" ht="15.75">
      <c r="A5" s="127"/>
      <c r="B5" s="128" t="str">
        <f>Eingabe!B7</f>
        <v>MP-Digital</v>
      </c>
      <c r="C5" s="128" t="str">
        <f>Eingabe!C7</f>
        <v>EMPEG AG</v>
      </c>
      <c r="D5" s="129" t="str">
        <f>Eingabe!D7</f>
        <v>PHONY GmbH</v>
      </c>
      <c r="E5" s="80"/>
      <c r="F5" s="80"/>
      <c r="G5" s="80"/>
      <c r="H5" s="80"/>
      <c r="I5" s="80"/>
      <c r="J5" s="80"/>
      <c r="K5" s="80"/>
      <c r="L5" s="80"/>
    </row>
    <row r="6" spans="1:11" ht="15">
      <c r="A6" s="130" t="s">
        <v>8</v>
      </c>
      <c r="B6" s="131">
        <f>Eingabe!$B$5*Eingabe!B8</f>
        <v>14400</v>
      </c>
      <c r="C6" s="131">
        <f>Eingabe!$B$5*Eingabe!C8</f>
        <v>15800</v>
      </c>
      <c r="D6" s="132">
        <f>Eingabe!$B$5*Eingabe!D8</f>
        <v>13700</v>
      </c>
      <c r="E6" s="80"/>
      <c r="F6" s="80"/>
      <c r="G6" s="80"/>
      <c r="H6" s="80"/>
      <c r="I6" s="80"/>
      <c r="J6" s="80"/>
      <c r="K6" s="80"/>
    </row>
    <row r="7" spans="1:11" ht="15">
      <c r="A7" s="133" t="s">
        <v>9</v>
      </c>
      <c r="B7" s="134">
        <f>IF(Eingabe!B10&lt;=Eingabe!$B$5,B6*Eingabe!B9,0)</f>
        <v>720</v>
      </c>
      <c r="C7" s="134">
        <f>IF(Eingabe!C10&lt;=Eingabe!$B$5,C6*Eingabe!C9,0)</f>
        <v>2370</v>
      </c>
      <c r="D7" s="135">
        <f>IF(Eingabe!D10&lt;=Eingabe!$B$5,D6*Eingabe!D9,0)</f>
        <v>0</v>
      </c>
      <c r="E7" s="80"/>
      <c r="F7" s="80"/>
      <c r="G7" s="80"/>
      <c r="H7" s="80"/>
      <c r="I7" s="80"/>
      <c r="J7" s="80"/>
      <c r="K7" s="80"/>
    </row>
    <row r="8" spans="1:11" ht="15">
      <c r="A8" s="133" t="s">
        <v>10</v>
      </c>
      <c r="B8" s="134">
        <f>B6-B7</f>
        <v>13680</v>
      </c>
      <c r="C8" s="134">
        <f>C6-C7</f>
        <v>13430</v>
      </c>
      <c r="D8" s="135">
        <f>D6-D7</f>
        <v>13700</v>
      </c>
      <c r="E8" s="80"/>
      <c r="F8" s="80"/>
      <c r="G8" s="80"/>
      <c r="H8" s="80"/>
      <c r="I8" s="80"/>
      <c r="J8" s="80"/>
      <c r="K8" s="80"/>
    </row>
    <row r="9" spans="1:11" ht="15">
      <c r="A9" s="133" t="s">
        <v>11</v>
      </c>
      <c r="B9" s="134">
        <f>IF(Eingabe!B10&lt;=Eingabe!$B$5,B8*Eingabe!B11,0)</f>
        <v>0</v>
      </c>
      <c r="C9" s="134">
        <f>IF(Eingabe!C10&lt;=Eingabe!$B$5,C8*Eingabe!C11,0)</f>
        <v>268.6</v>
      </c>
      <c r="D9" s="135">
        <f>IF(Eingabe!D10&lt;=Eingabe!$B$5,D8*Eingabe!D11,0)</f>
        <v>411</v>
      </c>
      <c r="E9" s="80"/>
      <c r="F9" s="80"/>
      <c r="G9" s="80"/>
      <c r="H9" s="80"/>
      <c r="I9" s="80"/>
      <c r="J9" s="80"/>
      <c r="K9" s="80"/>
    </row>
    <row r="10" spans="1:11" ht="15">
      <c r="A10" s="133" t="s">
        <v>12</v>
      </c>
      <c r="B10" s="134">
        <f>B8-B9</f>
        <v>13680</v>
      </c>
      <c r="C10" s="134">
        <f>C8-C9</f>
        <v>13161.4</v>
      </c>
      <c r="D10" s="135">
        <f>D8-D9</f>
        <v>13289</v>
      </c>
      <c r="E10" s="80"/>
      <c r="F10" s="80"/>
      <c r="G10" s="80"/>
      <c r="H10" s="80"/>
      <c r="I10" s="80"/>
      <c r="J10" s="80"/>
      <c r="K10" s="80"/>
    </row>
    <row r="11" spans="1:11" ht="15">
      <c r="A11" s="133" t="s">
        <v>13</v>
      </c>
      <c r="B11" s="134">
        <f>Eingabe!B12*Eingabe!$B$5</f>
        <v>1000</v>
      </c>
      <c r="C11" s="134">
        <f>Eingabe!C12*Eingabe!$B$5</f>
        <v>1500</v>
      </c>
      <c r="D11" s="135">
        <f>Eingabe!D12*Eingabe!$B$5</f>
        <v>500</v>
      </c>
      <c r="E11" s="80"/>
      <c r="F11" s="80"/>
      <c r="G11" s="80"/>
      <c r="H11" s="80"/>
      <c r="I11" s="80"/>
      <c r="J11" s="80"/>
      <c r="K11" s="80"/>
    </row>
    <row r="12" spans="1:11" ht="15">
      <c r="A12" s="133" t="s">
        <v>14</v>
      </c>
      <c r="B12" s="134">
        <f>Eingabe!B13*Eingabe!$B$5</f>
        <v>0</v>
      </c>
      <c r="C12" s="134">
        <f>Eingabe!C13*Eingabe!$B$5</f>
        <v>0</v>
      </c>
      <c r="D12" s="135">
        <f>Eingabe!D13*Eingabe!$B$5</f>
        <v>0</v>
      </c>
      <c r="E12" s="80"/>
      <c r="F12" s="80"/>
      <c r="G12" s="80"/>
      <c r="H12" s="80"/>
      <c r="I12" s="80"/>
      <c r="J12" s="80"/>
      <c r="K12" s="80"/>
    </row>
    <row r="13" spans="1:11" ht="15">
      <c r="A13" s="133" t="s">
        <v>15</v>
      </c>
      <c r="B13" s="134">
        <f>SUM(B10:B12)</f>
        <v>14680</v>
      </c>
      <c r="C13" s="134">
        <f>SUM(C10:C12)</f>
        <v>14661.4</v>
      </c>
      <c r="D13" s="135">
        <f>SUM(D10:D12)</f>
        <v>13789</v>
      </c>
      <c r="E13" s="80"/>
      <c r="F13" s="80"/>
      <c r="G13" s="80"/>
      <c r="H13" s="80"/>
      <c r="I13" s="80"/>
      <c r="J13" s="80"/>
      <c r="K13" s="80"/>
    </row>
    <row r="14" spans="1:11" ht="15.75" thickBot="1">
      <c r="A14" s="136" t="s">
        <v>16</v>
      </c>
      <c r="B14" s="137">
        <f>B13/Eingabe!$B$5</f>
        <v>146.8</v>
      </c>
      <c r="C14" s="137">
        <f>C13/Eingabe!$B$5</f>
        <v>146.614</v>
      </c>
      <c r="D14" s="138">
        <f>D13/Eingabe!$B$5</f>
        <v>137.89</v>
      </c>
      <c r="E14" s="80"/>
      <c r="F14" s="80"/>
      <c r="G14" s="80"/>
      <c r="H14" s="80"/>
      <c r="I14" s="80"/>
      <c r="J14" s="80"/>
      <c r="K14" s="80"/>
    </row>
    <row r="15" spans="1:11" ht="15.75" thickBot="1">
      <c r="A15" s="139"/>
      <c r="B15" s="139"/>
      <c r="C15" s="139"/>
      <c r="D15" s="139"/>
      <c r="E15" s="80"/>
      <c r="F15" s="80"/>
      <c r="G15" s="80"/>
      <c r="H15" s="80"/>
      <c r="I15" s="80"/>
      <c r="J15" s="80"/>
      <c r="K15" s="80"/>
    </row>
    <row r="16" spans="1:11" ht="15.75">
      <c r="A16" s="127" t="s">
        <v>42</v>
      </c>
      <c r="B16" s="140">
        <f>RANK(B14,$B$14:$D$14,1)</f>
        <v>3</v>
      </c>
      <c r="C16" s="140">
        <f>RANK(C14,$B$14:$D$14,1)</f>
        <v>2</v>
      </c>
      <c r="D16" s="141">
        <f>RANK(D14,$B$14:$D$14,1)</f>
        <v>1</v>
      </c>
      <c r="E16" s="80"/>
      <c r="F16" s="80"/>
      <c r="G16" s="80"/>
      <c r="H16" s="80"/>
      <c r="I16" s="80"/>
      <c r="J16" s="80"/>
      <c r="K16" s="80"/>
    </row>
    <row r="17" spans="1:11" ht="16.5" thickBot="1">
      <c r="A17" s="136" t="s">
        <v>17</v>
      </c>
      <c r="B17" s="142">
        <f>IF(B16=1,Eingabe!$H$20,IF(B16=2,Eingabe!$H$21,Eingabe!$H$22))</f>
        <v>6</v>
      </c>
      <c r="C17" s="142">
        <f>IF(C16=1,Eingabe!$H$20,IF(C16=2,Eingabe!$H$21,Eingabe!$H$22))</f>
        <v>8</v>
      </c>
      <c r="D17" s="143">
        <f>IF(D16=1,Eingabe!$H$20,IF(D16=2,Eingabe!$H$21,Eingabe!$H$22))</f>
        <v>10</v>
      </c>
      <c r="E17" s="80"/>
      <c r="F17" s="80"/>
      <c r="G17" s="80"/>
      <c r="H17" s="80"/>
      <c r="I17" s="80"/>
      <c r="J17" s="80"/>
      <c r="K17" s="80"/>
    </row>
    <row r="18" spans="1:11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8">
      <c r="A19" s="126" t="s">
        <v>60</v>
      </c>
      <c r="B19" s="125" t="str">
        <f>IF(B16=1,B5,IF(C16=1,C5,D5))</f>
        <v>PHONY GmbH</v>
      </c>
      <c r="C19" s="125"/>
      <c r="D19" s="125"/>
      <c r="E19" s="80"/>
      <c r="F19" s="80"/>
      <c r="G19" s="80"/>
      <c r="H19" s="80"/>
      <c r="I19" s="80"/>
      <c r="J19" s="80"/>
      <c r="K19" s="80"/>
    </row>
    <row r="20" spans="1:11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1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</sheetData>
  <mergeCells count="2">
    <mergeCell ref="B19:D19"/>
    <mergeCell ref="A4:D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N38"/>
  <sheetViews>
    <sheetView workbookViewId="0" topLeftCell="A1">
      <selection activeCell="B17" sqref="B17"/>
    </sheetView>
  </sheetViews>
  <sheetFormatPr defaultColWidth="11.421875" defaultRowHeight="12.75"/>
  <cols>
    <col min="1" max="1" width="20.140625" style="0" customWidth="1"/>
    <col min="2" max="2" width="15.140625" style="0" customWidth="1"/>
    <col min="3" max="3" width="12.421875" style="0" customWidth="1"/>
    <col min="4" max="4" width="14.57421875" style="0" bestFit="1" customWidth="1"/>
  </cols>
  <sheetData>
    <row r="1" spans="1:14" ht="18">
      <c r="A1" s="106" t="s">
        <v>56</v>
      </c>
      <c r="B1" s="106"/>
      <c r="C1" s="106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>
      <c r="A3" s="85" t="s">
        <v>18</v>
      </c>
      <c r="B3" s="86"/>
      <c r="C3" s="86"/>
      <c r="D3" s="86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>
      <c r="A4" s="86"/>
      <c r="B4" s="86"/>
      <c r="C4" s="86"/>
      <c r="D4" s="86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3.5" thickBot="1">
      <c r="A5" s="80"/>
      <c r="B5" s="90"/>
      <c r="C5" s="90"/>
      <c r="D5" s="9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3.5" thickBot="1">
      <c r="A6" s="81" t="s">
        <v>24</v>
      </c>
      <c r="B6" s="102" t="str">
        <f>Eingabe!B7</f>
        <v>MP-Digital</v>
      </c>
      <c r="C6" s="23" t="str">
        <f>Eingabe!C7</f>
        <v>EMPEG AG</v>
      </c>
      <c r="D6" s="24" t="str">
        <f>Eingabe!D7</f>
        <v>PHONY GmbH</v>
      </c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2.75">
      <c r="A7" s="1" t="s">
        <v>25</v>
      </c>
      <c r="B7" s="100">
        <f>Eingabe!B16/Eingabe!B15</f>
        <v>0.013333333333333334</v>
      </c>
      <c r="C7" s="100">
        <f>Eingabe!C16/Eingabe!C15</f>
        <v>0.03333333333333333</v>
      </c>
      <c r="D7" s="101">
        <f>Eingabe!D16/Eingabe!D15</f>
        <v>0.06666666666666667</v>
      </c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3.5" thickBot="1">
      <c r="A8" s="3" t="s">
        <v>26</v>
      </c>
      <c r="B8" s="11">
        <f>Eingabe!B17/Eingabe!B15</f>
        <v>0.02</v>
      </c>
      <c r="C8" s="11">
        <f>Eingabe!C17/Eingabe!C15</f>
        <v>0.006666666666666667</v>
      </c>
      <c r="D8" s="12">
        <f>Eingabe!D17/Eingabe!D15</f>
        <v>0.011111111111111112</v>
      </c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.75">
      <c r="A9" s="80"/>
      <c r="B9" s="90"/>
      <c r="C9" s="90"/>
      <c r="D9" s="9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5.75" thickBot="1">
      <c r="A10" s="91" t="s">
        <v>27</v>
      </c>
      <c r="B10" s="90"/>
      <c r="C10" s="90"/>
      <c r="D10" s="9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2.75">
      <c r="A11" s="1" t="s">
        <v>25</v>
      </c>
      <c r="B11" s="14">
        <f>IF(B7=Eingabe!$G$9,Eingabe!$H$9,IF(B7&lt;=Eingabe!$G$10,Eingabe!$H$10,IF(B7&lt;=Eingabe!$G$11,Eingabe!$H$11,Eingabe!$H$12)))</f>
        <v>8</v>
      </c>
      <c r="C11" s="14">
        <f>IF(C7=Eingabe!$G$9,Eingabe!$H$9,IF(C7&lt;=Eingabe!$G$10,Eingabe!$H$10,IF(C7&lt;=Eingabe!$G$11,Eingabe!$H$11,Eingabe!$H$12)))</f>
        <v>8</v>
      </c>
      <c r="D11" s="15">
        <f>IF(D7=Eingabe!$G$9,Eingabe!$H$9,IF(D7&lt;=Eingabe!$G$10,Eingabe!$H$10,IF(D7&lt;=Eingabe!$G$11,Eingabe!$H$11,Eingabe!$H$12)))</f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2.75">
      <c r="A12" s="2" t="s">
        <v>28</v>
      </c>
      <c r="B12" s="13">
        <f>IF(B8=Eingabe!$G$9,Eingabe!$H$9,IF(B8&lt;=Eingabe!$G$10,Eingabe!$H$10,IF(B8&lt;=Eingabe!$G$11,Eingabe!$H$11,Eingabe!$H$12)))</f>
        <v>8</v>
      </c>
      <c r="C12" s="13">
        <f>IF(C8=Eingabe!$G$9,Eingabe!$H$9,IF(C8&lt;=Eingabe!$G$10,Eingabe!$H$10,IF(C8&lt;=Eingabe!$G$11,Eingabe!$H$11,Eingabe!$H$12)))</f>
        <v>8</v>
      </c>
      <c r="D12" s="16">
        <f>IF(D8=Eingabe!$G$9,Eingabe!$H$9,IF(D8&lt;=Eingabe!$G$10,Eingabe!$H$10,IF(D8&lt;=Eingabe!$G$11,Eingabe!$H$11,Eingabe!$H$12)))</f>
        <v>8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2.75">
      <c r="A13" s="2" t="s">
        <v>29</v>
      </c>
      <c r="B13" s="13">
        <f>IF(Eingabe!B18=Eingabe!$G$15,Eingabe!$H$15,IF(Eingabe!B18=Eingabe!$G$21,Eingabe!$H$21,Eingabe!$H$22))</f>
        <v>6</v>
      </c>
      <c r="C13" s="13">
        <f>IF(Eingabe!C18=Eingabe!$G$15,Eingabe!$H$15,IF(Eingabe!C18=Eingabe!$G$21,Eingabe!$H$21,Eingabe!$H$22))</f>
        <v>10</v>
      </c>
      <c r="D13" s="16">
        <f>IF(Eingabe!D18=Eingabe!$G$15,Eingabe!$H$15,IF(Eingabe!D18=Eingabe!$G$21,Eingabe!$H$21,Eingabe!$H$22))</f>
        <v>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3.5" thickBot="1">
      <c r="A14" s="3" t="s">
        <v>23</v>
      </c>
      <c r="B14" s="17">
        <f>Eingabe!B19</f>
        <v>5</v>
      </c>
      <c r="C14" s="17">
        <f>Eingabe!C19</f>
        <v>5</v>
      </c>
      <c r="D14" s="18">
        <f>Eingabe!D19</f>
        <v>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13.5" thickBo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2.75">
      <c r="A16" s="57" t="s">
        <v>17</v>
      </c>
      <c r="B16" s="65">
        <f>SUM(B11:B14)</f>
        <v>27</v>
      </c>
      <c r="C16" s="65">
        <f>SUM(C11:C14)</f>
        <v>31</v>
      </c>
      <c r="D16" s="66">
        <f>SUM(D11:D14)</f>
        <v>28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13.5" thickBot="1">
      <c r="A17" s="59" t="s">
        <v>42</v>
      </c>
      <c r="B17" s="64">
        <f>RANK(B16,$B$16:$D$16)</f>
        <v>3</v>
      </c>
      <c r="C17" s="64">
        <f>RANK(C16,$B$16:$D$16)</f>
        <v>1</v>
      </c>
      <c r="D17" s="64">
        <f>RANK(D16,$B$16:$D$16)</f>
        <v>2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2.75">
      <c r="A18" s="87"/>
      <c r="B18" s="88"/>
      <c r="C18" s="89"/>
      <c r="D18" s="84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2.75">
      <c r="A19" s="87"/>
      <c r="B19" s="88"/>
      <c r="C19" s="89"/>
      <c r="D19" s="84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2.75">
      <c r="A20" s="84"/>
      <c r="B20" s="88"/>
      <c r="C20" s="89"/>
      <c r="D20" s="84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2.75">
      <c r="A21" s="84"/>
      <c r="B21" s="88"/>
      <c r="C21" s="89"/>
      <c r="D21" s="84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2.75">
      <c r="A22" s="84"/>
      <c r="B22" s="84"/>
      <c r="C22" s="84"/>
      <c r="D22" s="84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84"/>
      <c r="B23" s="89"/>
      <c r="C23" s="89"/>
      <c r="D23" s="84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2.75">
      <c r="A24" s="87"/>
      <c r="B24" s="89"/>
      <c r="C24" s="89"/>
      <c r="D24" s="84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12.75">
      <c r="A25" s="84"/>
      <c r="B25" s="89"/>
      <c r="C25" s="89"/>
      <c r="D25" s="84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2.75">
      <c r="A26" s="84"/>
      <c r="B26" s="89"/>
      <c r="C26" s="89"/>
      <c r="D26" s="84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t="12.75">
      <c r="A27" s="84"/>
      <c r="B27" s="84"/>
      <c r="C27" s="84"/>
      <c r="D27" s="84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M39"/>
  <sheetViews>
    <sheetView workbookViewId="0" topLeftCell="A1">
      <selection activeCell="D22" sqref="D22"/>
    </sheetView>
  </sheetViews>
  <sheetFormatPr defaultColWidth="11.421875" defaultRowHeight="12.75"/>
  <cols>
    <col min="1" max="1" width="24.57421875" style="0" bestFit="1" customWidth="1"/>
    <col min="2" max="2" width="11.8515625" style="0" bestFit="1" customWidth="1"/>
    <col min="3" max="3" width="10.28125" style="0" bestFit="1" customWidth="1"/>
    <col min="4" max="4" width="10.7109375" style="0" bestFit="1" customWidth="1"/>
    <col min="5" max="5" width="14.57421875" style="0" bestFit="1" customWidth="1"/>
    <col min="6" max="6" width="12.57421875" style="0" customWidth="1"/>
    <col min="7" max="7" width="10.7109375" style="0" bestFit="1" customWidth="1"/>
    <col min="8" max="8" width="14.57421875" style="0" bestFit="1" customWidth="1"/>
  </cols>
  <sheetData>
    <row r="1" spans="1:13" ht="18">
      <c r="A1" s="106" t="s">
        <v>52</v>
      </c>
      <c r="B1" s="106"/>
      <c r="C1" s="106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3.5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25.5">
      <c r="A5" s="117" t="s">
        <v>36</v>
      </c>
      <c r="B5" s="116" t="s">
        <v>37</v>
      </c>
      <c r="C5" s="76" t="s">
        <v>38</v>
      </c>
      <c r="D5" s="41"/>
      <c r="E5" s="77"/>
      <c r="F5" s="121" t="s">
        <v>51</v>
      </c>
      <c r="G5" s="115"/>
      <c r="H5" s="116"/>
      <c r="I5" s="80"/>
      <c r="J5" s="80"/>
      <c r="K5" s="80"/>
      <c r="L5" s="80"/>
      <c r="M5" s="80"/>
    </row>
    <row r="6" spans="1:13" ht="13.5" thickBot="1">
      <c r="A6" s="118"/>
      <c r="B6" s="120"/>
      <c r="C6" s="78"/>
      <c r="D6" s="38"/>
      <c r="E6" s="79"/>
      <c r="F6" s="122"/>
      <c r="G6" s="123"/>
      <c r="H6" s="124"/>
      <c r="I6" s="80"/>
      <c r="J6" s="80"/>
      <c r="K6" s="80"/>
      <c r="L6" s="80"/>
      <c r="M6" s="80"/>
    </row>
    <row r="7" spans="1:13" ht="12.75">
      <c r="A7" s="119"/>
      <c r="B7" s="120"/>
      <c r="C7" s="67" t="str">
        <f>Eingabe!B7</f>
        <v>MP-Digital</v>
      </c>
      <c r="D7" s="67" t="str">
        <f>Eingabe!C7</f>
        <v>EMPEG AG</v>
      </c>
      <c r="E7" s="67" t="str">
        <f>Eingabe!D7</f>
        <v>PHONY GmbH</v>
      </c>
      <c r="F7" s="67" t="str">
        <f>C7</f>
        <v>MP-Digital</v>
      </c>
      <c r="G7" s="67" t="str">
        <f>D7</f>
        <v>EMPEG AG</v>
      </c>
      <c r="H7" s="105" t="str">
        <f>E7</f>
        <v>PHONY GmbH</v>
      </c>
      <c r="I7" s="80"/>
      <c r="J7" s="80"/>
      <c r="K7" s="80"/>
      <c r="L7" s="80"/>
      <c r="M7" s="80"/>
    </row>
    <row r="8" spans="1:13" ht="12.75">
      <c r="A8" s="74"/>
      <c r="B8" s="71"/>
      <c r="C8" s="68"/>
      <c r="D8" s="39"/>
      <c r="E8" s="42"/>
      <c r="F8" s="68"/>
      <c r="G8" s="39"/>
      <c r="H8" s="42"/>
      <c r="I8" s="80"/>
      <c r="J8" s="80"/>
      <c r="K8" s="80"/>
      <c r="L8" s="80"/>
      <c r="M8" s="80"/>
    </row>
    <row r="9" spans="1:13" ht="12.75">
      <c r="A9" s="74" t="s">
        <v>25</v>
      </c>
      <c r="B9" s="72">
        <f>Eingabe!B22</f>
        <v>30</v>
      </c>
      <c r="C9" s="69">
        <f>Qualitativ!B11</f>
        <v>8</v>
      </c>
      <c r="D9" s="40">
        <f>Qualitativ!C11</f>
        <v>8</v>
      </c>
      <c r="E9" s="43">
        <f>Qualitativ!D11</f>
        <v>6</v>
      </c>
      <c r="F9" s="69">
        <f>$B$9*C9</f>
        <v>240</v>
      </c>
      <c r="G9" s="40">
        <f>$B$9*D9</f>
        <v>240</v>
      </c>
      <c r="H9" s="43">
        <f>$B$9*E9</f>
        <v>180</v>
      </c>
      <c r="I9" s="80"/>
      <c r="J9" s="80"/>
      <c r="K9" s="80"/>
      <c r="L9" s="80"/>
      <c r="M9" s="80"/>
    </row>
    <row r="10" spans="1:13" ht="12.75">
      <c r="A10" s="74" t="s">
        <v>28</v>
      </c>
      <c r="B10" s="72">
        <f>Eingabe!B23</f>
        <v>30</v>
      </c>
      <c r="C10" s="69">
        <f>Qualitativ!B12</f>
        <v>8</v>
      </c>
      <c r="D10" s="40">
        <f>Qualitativ!C12</f>
        <v>8</v>
      </c>
      <c r="E10" s="43">
        <f>Qualitativ!D12</f>
        <v>8</v>
      </c>
      <c r="F10" s="69">
        <f>$B$10*C10</f>
        <v>240</v>
      </c>
      <c r="G10" s="40">
        <f>$B$10*D10</f>
        <v>240</v>
      </c>
      <c r="H10" s="43">
        <f>$B$10*E10</f>
        <v>240</v>
      </c>
      <c r="I10" s="80"/>
      <c r="J10" s="80"/>
      <c r="K10" s="80"/>
      <c r="L10" s="80"/>
      <c r="M10" s="80"/>
    </row>
    <row r="11" spans="1:13" ht="12.75">
      <c r="A11" s="74" t="s">
        <v>29</v>
      </c>
      <c r="B11" s="72">
        <f>Eingabe!B24</f>
        <v>20</v>
      </c>
      <c r="C11" s="69">
        <f>Qualitativ!B13</f>
        <v>6</v>
      </c>
      <c r="D11" s="40">
        <f>Qualitativ!C13</f>
        <v>10</v>
      </c>
      <c r="E11" s="43">
        <f>Qualitativ!D13</f>
        <v>8</v>
      </c>
      <c r="F11" s="69">
        <f>$B$11*C11</f>
        <v>120</v>
      </c>
      <c r="G11" s="40">
        <f>$B$11*D11</f>
        <v>200</v>
      </c>
      <c r="H11" s="43">
        <f>$B$11*E11</f>
        <v>160</v>
      </c>
      <c r="I11" s="80"/>
      <c r="J11" s="80"/>
      <c r="K11" s="80"/>
      <c r="L11" s="80"/>
      <c r="M11" s="80"/>
    </row>
    <row r="12" spans="1:13" ht="12.75">
      <c r="A12" s="74" t="s">
        <v>39</v>
      </c>
      <c r="B12" s="72">
        <f>Eingabe!B25</f>
        <v>10</v>
      </c>
      <c r="C12" s="69">
        <f>Qualitativ!B14</f>
        <v>5</v>
      </c>
      <c r="D12" s="40">
        <f>Qualitativ!C14</f>
        <v>5</v>
      </c>
      <c r="E12" s="43">
        <f>Qualitativ!D14</f>
        <v>6</v>
      </c>
      <c r="F12" s="69">
        <f>$B$12*C12</f>
        <v>50</v>
      </c>
      <c r="G12" s="40">
        <f>$B$12*D12</f>
        <v>50</v>
      </c>
      <c r="H12" s="43">
        <f>$B$12*E12</f>
        <v>60</v>
      </c>
      <c r="I12" s="80"/>
      <c r="J12" s="80"/>
      <c r="K12" s="80"/>
      <c r="L12" s="80"/>
      <c r="M12" s="80"/>
    </row>
    <row r="13" spans="1:13" ht="12.75">
      <c r="A13" s="74" t="s">
        <v>40</v>
      </c>
      <c r="B13" s="72">
        <f>Eingabe!B26</f>
        <v>10</v>
      </c>
      <c r="C13" s="69">
        <f>Quantitativ!B17</f>
        <v>6</v>
      </c>
      <c r="D13" s="40">
        <f>Quantitativ!C17</f>
        <v>8</v>
      </c>
      <c r="E13" s="43">
        <f>Quantitativ!D17</f>
        <v>10</v>
      </c>
      <c r="F13" s="69">
        <f>$B$13*C13</f>
        <v>60</v>
      </c>
      <c r="G13" s="40">
        <f>$B$13*D13</f>
        <v>80</v>
      </c>
      <c r="H13" s="43">
        <f>$B$13*E13</f>
        <v>100</v>
      </c>
      <c r="I13" s="80"/>
      <c r="J13" s="80"/>
      <c r="K13" s="80"/>
      <c r="L13" s="80"/>
      <c r="M13" s="80"/>
    </row>
    <row r="14" spans="1:13" ht="12.75">
      <c r="A14" s="74"/>
      <c r="B14" s="72"/>
      <c r="C14" s="69"/>
      <c r="D14" s="40"/>
      <c r="E14" s="43"/>
      <c r="F14" s="69"/>
      <c r="G14" s="40"/>
      <c r="H14" s="43"/>
      <c r="I14" s="80"/>
      <c r="J14" s="80"/>
      <c r="K14" s="80"/>
      <c r="L14" s="80"/>
      <c r="M14" s="80"/>
    </row>
    <row r="15" spans="1:13" ht="13.5" thickBot="1">
      <c r="A15" s="75" t="s">
        <v>41</v>
      </c>
      <c r="B15" s="73">
        <f>SUM(B9:B14)</f>
        <v>100</v>
      </c>
      <c r="C15" s="70">
        <f>SUM(C9:C14)</f>
        <v>33</v>
      </c>
      <c r="D15" s="55">
        <f>SUM(D9:D13)</f>
        <v>39</v>
      </c>
      <c r="E15" s="56">
        <f>SUM(E9:E14)</f>
        <v>38</v>
      </c>
      <c r="F15" s="70">
        <f>SUM(F9:F14)</f>
        <v>710</v>
      </c>
      <c r="G15" s="55">
        <f>SUM(G9:G14)</f>
        <v>810</v>
      </c>
      <c r="H15" s="56">
        <f>SUM(H9:H14)</f>
        <v>740</v>
      </c>
      <c r="I15" s="80"/>
      <c r="J15" s="80"/>
      <c r="K15" s="80"/>
      <c r="L15" s="80"/>
      <c r="M15" s="80"/>
    </row>
    <row r="16" spans="1:13" ht="13.5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3.5" thickBot="1">
      <c r="A17" s="80"/>
      <c r="B17" s="80"/>
      <c r="C17" s="80"/>
      <c r="D17" s="80"/>
      <c r="E17" s="57" t="s">
        <v>47</v>
      </c>
      <c r="F17" s="60">
        <f>RANK(F15,$F$15:$H$15)</f>
        <v>3</v>
      </c>
      <c r="G17" s="61">
        <f>RANK(G15,$F$15:$H$15)</f>
        <v>1</v>
      </c>
      <c r="H17" s="62">
        <f>RANK(H15,$F$15:$H$15)</f>
        <v>2</v>
      </c>
      <c r="I17" s="80"/>
      <c r="J17" s="80"/>
      <c r="K17" s="80"/>
      <c r="L17" s="80"/>
      <c r="M17" s="80"/>
    </row>
    <row r="18" spans="1:13" ht="12.75">
      <c r="A18" s="80"/>
      <c r="B18" s="80"/>
      <c r="C18" s="80"/>
      <c r="D18" s="80"/>
      <c r="E18" s="58" t="s">
        <v>48</v>
      </c>
      <c r="F18" s="63" t="str">
        <f>IF(F17=1,$F$7,IF(G17=1,$G$7,$H$7))</f>
        <v>EMPEG AG</v>
      </c>
      <c r="G18" s="90"/>
      <c r="H18" s="90"/>
      <c r="I18" s="80"/>
      <c r="J18" s="80"/>
      <c r="K18" s="80"/>
      <c r="L18" s="80"/>
      <c r="M18" s="80"/>
    </row>
    <row r="19" spans="1:13" ht="13.5" thickBot="1">
      <c r="A19" s="80"/>
      <c r="B19" s="80"/>
      <c r="C19" s="80"/>
      <c r="D19" s="80"/>
      <c r="E19" s="59" t="s">
        <v>49</v>
      </c>
      <c r="F19" s="103">
        <f>IF(F17=1,Quantitativ!B14,IF(G17=1,Quantitativ!C14,Quantitativ!D14))</f>
        <v>146.614</v>
      </c>
      <c r="G19" s="90"/>
      <c r="H19" s="90"/>
      <c r="I19" s="80"/>
      <c r="J19" s="80"/>
      <c r="K19" s="80"/>
      <c r="L19" s="80"/>
      <c r="M19" s="80"/>
    </row>
    <row r="20" spans="1:13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.7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</sheetData>
  <mergeCells count="4">
    <mergeCell ref="A5:A7"/>
    <mergeCell ref="B5:B7"/>
    <mergeCell ref="F5:H5"/>
    <mergeCell ref="F6:H6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2000-03-03T18:26:06Z</cp:lastPrinted>
  <dcterms:created xsi:type="dcterms:W3CDTF">2000-02-29T19:20:12Z</dcterms:created>
  <dcterms:modified xsi:type="dcterms:W3CDTF">2006-08-23T12:26:55Z</dcterms:modified>
  <cp:category/>
  <cp:version/>
  <cp:contentType/>
  <cp:contentStatus/>
</cp:coreProperties>
</file>