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1595" windowHeight="8955" activeTab="0"/>
  </bookViews>
  <sheets>
    <sheet name="Tagesdaten" sheetId="1" r:id="rId1"/>
    <sheet name="Stammdaten" sheetId="2" r:id="rId2"/>
  </sheets>
  <definedNames>
    <definedName name="MANR">'Stammdaten'!$A$3:$A$30</definedName>
    <definedName name="Mitarbeiter">'Stammdaten'!$A$3:$L$30</definedName>
    <definedName name="Zeit">'Tagesdaten'!$J$3:$J$51</definedName>
  </definedNames>
  <calcPr fullCalcOnLoad="1"/>
</workbook>
</file>

<file path=xl/sharedStrings.xml><?xml version="1.0" encoding="utf-8"?>
<sst xmlns="http://schemas.openxmlformats.org/spreadsheetml/2006/main" count="152" uniqueCount="122">
  <si>
    <t>Zeit</t>
  </si>
  <si>
    <t>Check-IN:</t>
  </si>
  <si>
    <t>Pausenbeginn:</t>
  </si>
  <si>
    <t>Check-OUT:</t>
  </si>
  <si>
    <t>Pausenende:</t>
  </si>
  <si>
    <t>MANR:</t>
  </si>
  <si>
    <t>Arbeitszeit:</t>
  </si>
  <si>
    <t>Normal:</t>
  </si>
  <si>
    <t>Arbeitszeitberechnung</t>
  </si>
  <si>
    <t>Normalstunden:</t>
  </si>
  <si>
    <t>Mehrstunden:</t>
  </si>
  <si>
    <t>Überstunden</t>
  </si>
  <si>
    <t>Anrechenbare Stunden:</t>
  </si>
  <si>
    <t>Stunden</t>
  </si>
  <si>
    <t>Zeitfaktorstunden</t>
  </si>
  <si>
    <t>Zeitfaktorbestimmung</t>
  </si>
  <si>
    <t>Pausenlänge</t>
  </si>
  <si>
    <t>Abzüglich Pausenzeit</t>
  </si>
  <si>
    <t>Tagesrichtzeit:</t>
  </si>
  <si>
    <t>Vorname</t>
  </si>
  <si>
    <t>PLZ</t>
  </si>
  <si>
    <t>Dr. Schulze</t>
  </si>
  <si>
    <t>Hans</t>
  </si>
  <si>
    <t>Berke Weg 4</t>
  </si>
  <si>
    <t>Buch</t>
  </si>
  <si>
    <t>Hermann</t>
  </si>
  <si>
    <t>Hohe Str. 37</t>
  </si>
  <si>
    <t>Strom</t>
  </si>
  <si>
    <t>Dieter</t>
  </si>
  <si>
    <t>Am Graben 9</t>
  </si>
  <si>
    <t>Sommer</t>
  </si>
  <si>
    <t>Gerd</t>
  </si>
  <si>
    <t>Lange Str. 48</t>
  </si>
  <si>
    <t>Mensing</t>
  </si>
  <si>
    <t>Josef</t>
  </si>
  <si>
    <t>Am Tor 20</t>
  </si>
  <si>
    <t>Doll</t>
  </si>
  <si>
    <t>Fritz</t>
  </si>
  <si>
    <t>Lüders</t>
  </si>
  <si>
    <t>Marianne</t>
  </si>
  <si>
    <t>Letter Str. 63</t>
  </si>
  <si>
    <t>Stollmann</t>
  </si>
  <si>
    <t>Werner</t>
  </si>
  <si>
    <t>Fleigenkamp 60</t>
  </si>
  <si>
    <t>Vogel</t>
  </si>
  <si>
    <t>Sabine</t>
  </si>
  <si>
    <t>Marktgasse 8</t>
  </si>
  <si>
    <t>Stark</t>
  </si>
  <si>
    <t>Franz</t>
  </si>
  <si>
    <t>Am Wasserturm 17</t>
  </si>
  <si>
    <t>Schmieder</t>
  </si>
  <si>
    <t>Christian</t>
  </si>
  <si>
    <t>Kleine Gasse 12</t>
  </si>
  <si>
    <t>Klesse</t>
  </si>
  <si>
    <t>Ulla</t>
  </si>
  <si>
    <t>Bahnhofstr. 33</t>
  </si>
  <si>
    <t>Pieper</t>
  </si>
  <si>
    <t>Gudrun</t>
  </si>
  <si>
    <t>Stadionweg 21</t>
  </si>
  <si>
    <t>Kabel</t>
  </si>
  <si>
    <t>Elke</t>
  </si>
  <si>
    <t>Borkener Str. 29</t>
  </si>
  <si>
    <t>Möller</t>
  </si>
  <si>
    <t>Dietmar</t>
  </si>
  <si>
    <t>Münsterstr. 132</t>
  </si>
  <si>
    <t>Schmidt</t>
  </si>
  <si>
    <t>Elisabeth</t>
  </si>
  <si>
    <t>Stapel</t>
  </si>
  <si>
    <t>Friedrich</t>
  </si>
  <si>
    <t>Zum Acker 51</t>
  </si>
  <si>
    <t>Temming</t>
  </si>
  <si>
    <t>Waltraud</t>
  </si>
  <si>
    <t>Altenberger Str. 20</t>
  </si>
  <si>
    <t>Bethke</t>
  </si>
  <si>
    <t>Ingo</t>
  </si>
  <si>
    <t>Kleine Str. 14</t>
  </si>
  <si>
    <t>Lichte</t>
  </si>
  <si>
    <t>Ludger</t>
  </si>
  <si>
    <t>Gartenweg 32</t>
  </si>
  <si>
    <t>Önem</t>
  </si>
  <si>
    <t>Mustafa</t>
  </si>
  <si>
    <t>Am Stadtpark 10</t>
  </si>
  <si>
    <t>Wagenknecht</t>
  </si>
  <si>
    <t>Hohe Str. 63</t>
  </si>
  <si>
    <t>Meiners</t>
  </si>
  <si>
    <t>Helmut</t>
  </si>
  <si>
    <t>Poststr. 15</t>
  </si>
  <si>
    <t>Meier</t>
  </si>
  <si>
    <t>Marion</t>
  </si>
  <si>
    <t>An der alten Mühle 3</t>
  </si>
  <si>
    <t>König</t>
  </si>
  <si>
    <t>Peter</t>
  </si>
  <si>
    <t>Klar</t>
  </si>
  <si>
    <t>Norbert</t>
  </si>
  <si>
    <t>Letter Str. 87</t>
  </si>
  <si>
    <t>Heiming</t>
  </si>
  <si>
    <t>Monika</t>
  </si>
  <si>
    <t>Schillerstr. 7</t>
  </si>
  <si>
    <t>Schwering</t>
  </si>
  <si>
    <t>Amselweg 34</t>
  </si>
  <si>
    <t>Soest</t>
  </si>
  <si>
    <t>Lippstadt</t>
  </si>
  <si>
    <t>Werl</t>
  </si>
  <si>
    <t>Werler Str. 45</t>
  </si>
  <si>
    <t>Werler Str. 185</t>
  </si>
  <si>
    <t>Erwitte</t>
  </si>
  <si>
    <t>Erwitteer Str. 120</t>
  </si>
  <si>
    <t>AZ-Gruppe</t>
  </si>
  <si>
    <t>Tagesstunden</t>
  </si>
  <si>
    <t>Monatsstunden
Ist</t>
  </si>
  <si>
    <t>Monatsstunden
Soll</t>
  </si>
  <si>
    <t>Nr</t>
  </si>
  <si>
    <t>Nachname</t>
  </si>
  <si>
    <t>Straße</t>
  </si>
  <si>
    <t>ab 3. Überstunde</t>
  </si>
  <si>
    <t>1. und 2. Mehrstunde</t>
  </si>
  <si>
    <t>aktuelle
Stunden</t>
  </si>
  <si>
    <t>Jahrestage:</t>
  </si>
  <si>
    <t>Monatstage:</t>
  </si>
  <si>
    <t>Monatsstunden
Ist - Summe</t>
  </si>
  <si>
    <t>Monatsstunden:</t>
  </si>
  <si>
    <t>% Anteil Monatsstunden: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</si>
</sst>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  <numFmt numFmtId="166" formatCode="0.0%"/>
    <numFmt numFmtId="167" formatCode="0.00\ &quot;Stunden&quot;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\ &quot;DM&quot;_-;\-* #,##0\ &quot;DM&quot;_-;_-* &quot;-&quot;\ &quot;DM&quot;_-;_-@_-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name val="Kristen ITC"/>
      <family val="4"/>
    </font>
    <font>
      <b/>
      <sz val="20"/>
      <name val="Kristen ITC"/>
      <family val="4"/>
    </font>
    <font>
      <b/>
      <sz val="10"/>
      <name val="Kristen ITC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/>
    </xf>
    <xf numFmtId="167" fontId="0" fillId="5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167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/>
    </xf>
    <xf numFmtId="165" fontId="3" fillId="4" borderId="0" xfId="0" applyNumberFormat="1" applyFont="1" applyFill="1" applyAlignment="1">
      <alignment/>
    </xf>
    <xf numFmtId="167" fontId="3" fillId="4" borderId="0" xfId="0" applyNumberFormat="1" applyFont="1" applyFill="1" applyAlignment="1">
      <alignment horizontal="center"/>
    </xf>
    <xf numFmtId="10" fontId="3" fillId="4" borderId="0" xfId="17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7" fontId="5" fillId="2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0" fontId="5" fillId="4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0" fontId="3" fillId="4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51"/>
  <sheetViews>
    <sheetView tabSelected="1" workbookViewId="0" topLeftCell="A4">
      <selection activeCell="B8" sqref="B8"/>
    </sheetView>
  </sheetViews>
  <sheetFormatPr defaultColWidth="11.421875" defaultRowHeight="12.75"/>
  <cols>
    <col min="1" max="1" width="23.7109375" style="23" bestFit="1" customWidth="1"/>
    <col min="2" max="2" width="13.57421875" style="10" bestFit="1" customWidth="1"/>
    <col min="3" max="3" width="27.140625" style="10" bestFit="1" customWidth="1"/>
    <col min="4" max="4" width="11.421875" style="10" customWidth="1"/>
    <col min="5" max="5" width="28.140625" style="10" bestFit="1" customWidth="1"/>
    <col min="6" max="6" width="14.00390625" style="10" bestFit="1" customWidth="1"/>
    <col min="7" max="16384" width="11.421875" style="10" customWidth="1"/>
  </cols>
  <sheetData>
    <row r="1" spans="1:10" ht="27.75">
      <c r="A1" s="31" t="s">
        <v>8</v>
      </c>
      <c r="B1" s="31"/>
      <c r="C1" s="31"/>
      <c r="D1" s="31"/>
      <c r="E1" s="31"/>
      <c r="F1" s="31"/>
      <c r="G1" s="30"/>
      <c r="H1" s="30"/>
      <c r="I1" s="30"/>
      <c r="J1" s="30"/>
    </row>
    <row r="2" ht="15">
      <c r="J2" s="11" t="s">
        <v>0</v>
      </c>
    </row>
    <row r="3" spans="1:10" ht="15">
      <c r="A3" s="24" t="s">
        <v>5</v>
      </c>
      <c r="B3" s="12">
        <v>1010</v>
      </c>
      <c r="C3" s="29" t="str">
        <f>VLOOKUP(B3,Mitarbeiter,3)&amp;" "&amp;VLOOKUP(B3,Mitarbeiter,2)</f>
        <v>Franz Stark</v>
      </c>
      <c r="E3" s="24" t="s">
        <v>18</v>
      </c>
      <c r="F3" s="18">
        <f>VLOOKUP(B3,Mitarbeiter,8)</f>
        <v>4</v>
      </c>
      <c r="J3" s="14">
        <v>0.0208333333333129</v>
      </c>
    </row>
    <row r="4" spans="5:10" ht="15">
      <c r="E4" s="23"/>
      <c r="J4" s="14">
        <v>0.041666666666647</v>
      </c>
    </row>
    <row r="5" spans="1:10" ht="15">
      <c r="A5" s="24" t="s">
        <v>1</v>
      </c>
      <c r="B5" s="15">
        <v>0.395833333333326</v>
      </c>
      <c r="C5" s="16">
        <v>38600</v>
      </c>
      <c r="E5" s="23"/>
      <c r="J5" s="14">
        <v>0.062499999999981</v>
      </c>
    </row>
    <row r="6" spans="5:10" ht="15">
      <c r="E6" s="23"/>
      <c r="J6" s="14">
        <v>0.0833333333333149</v>
      </c>
    </row>
    <row r="7" spans="1:10" ht="15">
      <c r="A7" s="24" t="s">
        <v>3</v>
      </c>
      <c r="B7" s="15">
        <v>0.958333333333343</v>
      </c>
      <c r="C7" s="17">
        <f>IF(B7&lt;B5,C5+1,C5)</f>
        <v>38600</v>
      </c>
      <c r="E7" s="24" t="s">
        <v>120</v>
      </c>
      <c r="F7" s="18">
        <f>VLOOKUP(B3,Mitarbeiter,11)</f>
        <v>82.50000000000173</v>
      </c>
      <c r="J7" s="14">
        <v>0.104166666666649</v>
      </c>
    </row>
    <row r="8" spans="5:10" ht="15">
      <c r="E8" s="24" t="s">
        <v>121</v>
      </c>
      <c r="F8" s="34">
        <f>F7/VLOOKUP(B3,Mitarbeiter,12)</f>
        <v>1.1458333333333575</v>
      </c>
      <c r="J8" s="14">
        <v>0.124999999999983</v>
      </c>
    </row>
    <row r="9" ht="15">
      <c r="J9" s="14">
        <v>0.145833333333317</v>
      </c>
    </row>
    <row r="10" spans="1:10" ht="15">
      <c r="A10" s="24" t="s">
        <v>2</v>
      </c>
      <c r="B10" s="15">
        <v>0</v>
      </c>
      <c r="C10" s="24" t="s">
        <v>16</v>
      </c>
      <c r="J10" s="14">
        <v>0.166666666666651</v>
      </c>
    </row>
    <row r="11" ht="15">
      <c r="J11" s="14">
        <v>0.187499999999985</v>
      </c>
    </row>
    <row r="12" spans="1:10" ht="15">
      <c r="A12" s="24" t="s">
        <v>4</v>
      </c>
      <c r="B12" s="15">
        <v>0</v>
      </c>
      <c r="C12" s="18">
        <f>IF(B12-B10=1,0,(B12-B10)*24)</f>
        <v>0</v>
      </c>
      <c r="J12" s="14">
        <v>0.208333333333319</v>
      </c>
    </row>
    <row r="13" ht="15">
      <c r="J13" s="14">
        <v>0.229166666666653</v>
      </c>
    </row>
    <row r="14" ht="15">
      <c r="J14" s="14">
        <v>0.249999999999987</v>
      </c>
    </row>
    <row r="15" spans="1:10" ht="15">
      <c r="A15" s="24" t="s">
        <v>6</v>
      </c>
      <c r="B15" s="33" t="s">
        <v>15</v>
      </c>
      <c r="C15" s="33"/>
      <c r="J15" s="14">
        <v>0.270833333333321</v>
      </c>
    </row>
    <row r="16" spans="1:10" ht="15">
      <c r="A16" s="24" t="s">
        <v>7</v>
      </c>
      <c r="B16" s="19">
        <f>C16/1000</f>
        <v>0</v>
      </c>
      <c r="C16" s="10">
        <v>0</v>
      </c>
      <c r="J16" s="14">
        <v>0.291666666666655</v>
      </c>
    </row>
    <row r="17" spans="1:10" ht="15">
      <c r="A17" s="24" t="s">
        <v>115</v>
      </c>
      <c r="B17" s="19">
        <f>C17/1000</f>
        <v>0.3</v>
      </c>
      <c r="C17" s="10">
        <v>300</v>
      </c>
      <c r="J17" s="14">
        <v>0.312499999999989</v>
      </c>
    </row>
    <row r="18" spans="1:10" ht="15">
      <c r="A18" s="24" t="s">
        <v>114</v>
      </c>
      <c r="B18" s="19">
        <f>C18/1000</f>
        <v>0.5</v>
      </c>
      <c r="C18" s="20">
        <v>500</v>
      </c>
      <c r="J18" s="14">
        <v>0.333333333333324</v>
      </c>
    </row>
    <row r="19" spans="1:10" ht="15">
      <c r="A19" s="25"/>
      <c r="J19" s="14">
        <v>0.354166666666658</v>
      </c>
    </row>
    <row r="20" ht="15">
      <c r="J20" s="14">
        <v>0.374999999999992</v>
      </c>
    </row>
    <row r="21" ht="15">
      <c r="J21" s="14">
        <v>0.395833333333326</v>
      </c>
    </row>
    <row r="22" spans="1:10" ht="15">
      <c r="A22" s="33" t="s">
        <v>8</v>
      </c>
      <c r="B22" s="33"/>
      <c r="C22" s="18">
        <f>IF(C7&lt;&gt;C5,(B7-B5+1)*24,(B7-B5)*24)</f>
        <v>13.50000000000041</v>
      </c>
      <c r="J22" s="14">
        <v>0.41666666666666</v>
      </c>
    </row>
    <row r="23" spans="1:10" ht="15">
      <c r="A23" s="33" t="s">
        <v>17</v>
      </c>
      <c r="B23" s="33"/>
      <c r="C23" s="18">
        <f>C22-C12</f>
        <v>13.50000000000041</v>
      </c>
      <c r="J23" s="14">
        <v>0.437499999999994</v>
      </c>
    </row>
    <row r="24" spans="1:10" ht="15">
      <c r="A24" s="26"/>
      <c r="B24" s="21"/>
      <c r="C24" s="13"/>
      <c r="J24" s="14">
        <v>0.458333333333328</v>
      </c>
    </row>
    <row r="25" spans="1:10" ht="15">
      <c r="A25" s="24"/>
      <c r="B25" s="22" t="s">
        <v>13</v>
      </c>
      <c r="C25" s="22" t="s">
        <v>14</v>
      </c>
      <c r="J25" s="14">
        <v>0.479166666666662</v>
      </c>
    </row>
    <row r="26" spans="1:10" ht="15">
      <c r="A26" s="27" t="s">
        <v>9</v>
      </c>
      <c r="B26" s="18">
        <f>IF(C23&gt;=F3,F3,C23)</f>
        <v>4</v>
      </c>
      <c r="C26" s="18">
        <f>B26*(1+B16)</f>
        <v>4</v>
      </c>
      <c r="J26" s="14">
        <v>0.499999999999996</v>
      </c>
    </row>
    <row r="27" spans="1:10" ht="15">
      <c r="A27" s="27" t="s">
        <v>10</v>
      </c>
      <c r="B27" s="18">
        <f>IF(C23&gt;F3+2,2,IF(C23&gt;F3,C23-F3,0))</f>
        <v>2</v>
      </c>
      <c r="C27" s="18">
        <f>B27*(1+B17)</f>
        <v>2.6</v>
      </c>
      <c r="J27" s="14">
        <v>0.52083333333333</v>
      </c>
    </row>
    <row r="28" spans="1:10" ht="15">
      <c r="A28" s="27" t="s">
        <v>11</v>
      </c>
      <c r="B28" s="18">
        <f>IF(C23&gt;F3+2,C23-2-F3,0)</f>
        <v>7.50000000000041</v>
      </c>
      <c r="C28" s="18">
        <f>B28*(1+B18)</f>
        <v>11.250000000000615</v>
      </c>
      <c r="J28" s="14">
        <v>0.541666666666664</v>
      </c>
    </row>
    <row r="29" spans="1:10" ht="15">
      <c r="A29" s="28"/>
      <c r="B29" s="13"/>
      <c r="C29" s="13"/>
      <c r="J29" s="14">
        <v>0.562499999999998</v>
      </c>
    </row>
    <row r="30" spans="1:10" ht="15">
      <c r="A30" s="32" t="s">
        <v>12</v>
      </c>
      <c r="B30" s="32"/>
      <c r="C30" s="18">
        <f>SUM(C26:C29)</f>
        <v>17.850000000000612</v>
      </c>
      <c r="J30" s="14">
        <v>0.583333333333332</v>
      </c>
    </row>
    <row r="31" ht="15">
      <c r="J31" s="14">
        <v>0.604166666666666</v>
      </c>
    </row>
    <row r="32" ht="15">
      <c r="J32" s="14">
        <v>0.625</v>
      </c>
    </row>
    <row r="33" ht="15">
      <c r="J33" s="14">
        <v>0.645833333333334</v>
      </c>
    </row>
    <row r="34" ht="15">
      <c r="J34" s="14">
        <v>0.666666666666668</v>
      </c>
    </row>
    <row r="35" ht="15">
      <c r="J35" s="14">
        <v>0.687500000000002</v>
      </c>
    </row>
    <row r="36" ht="15">
      <c r="J36" s="14">
        <v>0.708333333333336</v>
      </c>
    </row>
    <row r="37" ht="15">
      <c r="J37" s="14">
        <v>0.72916666666667</v>
      </c>
    </row>
    <row r="38" ht="15">
      <c r="J38" s="14">
        <v>0.750000000000004</v>
      </c>
    </row>
    <row r="39" ht="15">
      <c r="J39" s="14">
        <v>0.770833333333338</v>
      </c>
    </row>
    <row r="40" ht="15">
      <c r="J40" s="14">
        <v>0.791666666666672</v>
      </c>
    </row>
    <row r="41" ht="15">
      <c r="J41" s="14">
        <v>0.812500000000006</v>
      </c>
    </row>
    <row r="42" ht="15">
      <c r="J42" s="14">
        <v>0.83333333333334</v>
      </c>
    </row>
    <row r="43" ht="15">
      <c r="J43" s="14">
        <v>0.854166666666674</v>
      </c>
    </row>
    <row r="44" ht="15">
      <c r="J44" s="14">
        <v>0.875000000000008</v>
      </c>
    </row>
    <row r="45" ht="15">
      <c r="J45" s="14">
        <v>0.895833333333341</v>
      </c>
    </row>
    <row r="46" ht="15">
      <c r="J46" s="14">
        <v>0.916666666666676</v>
      </c>
    </row>
    <row r="47" ht="15">
      <c r="J47" s="14">
        <v>0.93750000000001</v>
      </c>
    </row>
    <row r="48" ht="15">
      <c r="J48" s="14">
        <v>0.958333333333343</v>
      </c>
    </row>
    <row r="49" ht="15">
      <c r="J49" s="14">
        <v>0.979166666666677</v>
      </c>
    </row>
    <row r="50" ht="15">
      <c r="J50" s="14">
        <v>1.00000000000001</v>
      </c>
    </row>
    <row r="51" ht="15">
      <c r="J51" s="14"/>
    </row>
  </sheetData>
  <mergeCells count="5">
    <mergeCell ref="A1:F1"/>
    <mergeCell ref="A30:B30"/>
    <mergeCell ref="B15:C15"/>
    <mergeCell ref="A23:B23"/>
    <mergeCell ref="A22:B22"/>
  </mergeCells>
  <dataValidations count="2">
    <dataValidation type="list" allowBlank="1" showInputMessage="1" showErrorMessage="1" sqref="B5 B12 B10 B7">
      <formula1>Zeit</formula1>
    </dataValidation>
    <dataValidation type="list" allowBlank="1" showInputMessage="1" showErrorMessage="1" sqref="B3">
      <formula1>MANR</formula1>
    </dataValidation>
  </dataValidations>
  <printOptions gridLines="1" headings="1"/>
  <pageMargins left="0.75" right="0.75" top="1" bottom="1" header="0.4921259845" footer="0.4921259845"/>
  <pageSetup fitToHeight="1" fitToWidth="1" horizontalDpi="600" verticalDpi="600" orientation="landscape" paperSize="9" scale="5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L37"/>
  <sheetViews>
    <sheetView workbookViewId="0" topLeftCell="A1">
      <selection activeCell="J3" sqref="J3:J30"/>
    </sheetView>
  </sheetViews>
  <sheetFormatPr defaultColWidth="11.421875" defaultRowHeight="12.75"/>
  <cols>
    <col min="1" max="1" width="5.28125" style="0" customWidth="1"/>
    <col min="3" max="3" width="9.8515625" style="0" bestFit="1" customWidth="1"/>
    <col min="4" max="4" width="18.28125" style="0" bestFit="1" customWidth="1"/>
    <col min="5" max="5" width="6.00390625" style="0" bestFit="1" customWidth="1"/>
    <col min="6" max="6" width="8.57421875" style="0" bestFit="1" customWidth="1"/>
    <col min="7" max="7" width="11.28125" style="0" bestFit="1" customWidth="1"/>
    <col min="8" max="8" width="12.57421875" style="0" bestFit="1" customWidth="1"/>
    <col min="9" max="9" width="13.57421875" style="0" customWidth="1"/>
    <col min="10" max="10" width="13.7109375" style="0" customWidth="1"/>
    <col min="11" max="11" width="13.7109375" style="0" bestFit="1" customWidth="1"/>
    <col min="12" max="12" width="14.421875" style="0" customWidth="1"/>
  </cols>
  <sheetData>
    <row r="2" spans="1:12" ht="25.5">
      <c r="A2" s="3" t="s">
        <v>111</v>
      </c>
      <c r="B2" s="3" t="s">
        <v>112</v>
      </c>
      <c r="C2" s="3" t="s">
        <v>19</v>
      </c>
      <c r="D2" s="3" t="s">
        <v>113</v>
      </c>
      <c r="E2" s="3" t="s">
        <v>20</v>
      </c>
      <c r="F2" s="3" t="s">
        <v>100</v>
      </c>
      <c r="G2" s="3" t="s">
        <v>107</v>
      </c>
      <c r="H2" s="3" t="s">
        <v>108</v>
      </c>
      <c r="I2" s="4" t="s">
        <v>116</v>
      </c>
      <c r="J2" s="4" t="s">
        <v>109</v>
      </c>
      <c r="K2" s="4" t="s">
        <v>119</v>
      </c>
      <c r="L2" s="4" t="s">
        <v>110</v>
      </c>
    </row>
    <row r="3" spans="1:12" ht="12.75">
      <c r="A3" s="5">
        <v>1001</v>
      </c>
      <c r="B3" s="5" t="s">
        <v>21</v>
      </c>
      <c r="C3" s="5" t="s">
        <v>22</v>
      </c>
      <c r="D3" s="5" t="s">
        <v>23</v>
      </c>
      <c r="E3" s="5">
        <v>59494</v>
      </c>
      <c r="F3" s="5" t="s">
        <v>100</v>
      </c>
      <c r="G3" s="6">
        <v>1</v>
      </c>
      <c r="H3" s="7">
        <f>VLOOKUP(G3,$C$35:$D$37,2)</f>
        <v>4</v>
      </c>
      <c r="I3" s="7">
        <f>IF(A3=Tagesdaten!$B$3,Tagesdaten!$C$30,0)</f>
        <v>0</v>
      </c>
      <c r="J3" s="9">
        <v>50</v>
      </c>
      <c r="K3" s="8">
        <f>I3+J3</f>
        <v>50</v>
      </c>
      <c r="L3" s="7">
        <f>H3*$H$35</f>
        <v>72</v>
      </c>
    </row>
    <row r="4" spans="1:12" ht="12.75">
      <c r="A4" s="5">
        <v>1002</v>
      </c>
      <c r="B4" s="5" t="s">
        <v>24</v>
      </c>
      <c r="C4" s="5" t="s">
        <v>25</v>
      </c>
      <c r="D4" s="5" t="s">
        <v>26</v>
      </c>
      <c r="E4" s="5">
        <v>59494</v>
      </c>
      <c r="F4" s="5" t="s">
        <v>100</v>
      </c>
      <c r="G4" s="6">
        <v>2</v>
      </c>
      <c r="H4" s="7">
        <f aca="true" t="shared" si="0" ref="H4:H30">VLOOKUP(G4,$C$35:$D$37,2)</f>
        <v>7.5</v>
      </c>
      <c r="I4" s="7">
        <f>IF(A4=Tagesdaten!$B$3,Tagesdaten!$C$30,0)</f>
        <v>0</v>
      </c>
      <c r="J4" s="9">
        <v>87</v>
      </c>
      <c r="K4" s="8">
        <f aca="true" t="shared" si="1" ref="K4:K30">I4+J4</f>
        <v>87</v>
      </c>
      <c r="L4" s="7">
        <f aca="true" t="shared" si="2" ref="L4:L30">H4*$H$35</f>
        <v>135</v>
      </c>
    </row>
    <row r="5" spans="1:12" ht="12.75">
      <c r="A5" s="5">
        <v>1003</v>
      </c>
      <c r="B5" s="5" t="s">
        <v>27</v>
      </c>
      <c r="C5" s="5" t="s">
        <v>28</v>
      </c>
      <c r="D5" s="5" t="s">
        <v>29</v>
      </c>
      <c r="E5" s="5">
        <v>59494</v>
      </c>
      <c r="F5" s="5" t="s">
        <v>100</v>
      </c>
      <c r="G5" s="6">
        <v>1</v>
      </c>
      <c r="H5" s="7">
        <f t="shared" si="0"/>
        <v>4</v>
      </c>
      <c r="I5" s="7">
        <f>IF(A5=Tagesdaten!$B$3,Tagesdaten!$C$30,0)</f>
        <v>0</v>
      </c>
      <c r="J5" s="9">
        <v>46</v>
      </c>
      <c r="K5" s="8">
        <f t="shared" si="1"/>
        <v>46</v>
      </c>
      <c r="L5" s="7">
        <f t="shared" si="2"/>
        <v>72</v>
      </c>
    </row>
    <row r="6" spans="1:12" ht="12.75">
      <c r="A6" s="5">
        <v>1004</v>
      </c>
      <c r="B6" s="5" t="s">
        <v>30</v>
      </c>
      <c r="C6" s="5" t="s">
        <v>31</v>
      </c>
      <c r="D6" s="5" t="s">
        <v>32</v>
      </c>
      <c r="E6" s="5">
        <v>59494</v>
      </c>
      <c r="F6" s="5" t="s">
        <v>100</v>
      </c>
      <c r="G6" s="6">
        <v>3</v>
      </c>
      <c r="H6" s="7">
        <f t="shared" si="0"/>
        <v>8</v>
      </c>
      <c r="I6" s="7">
        <f>IF(A6=Tagesdaten!$B$3,Tagesdaten!$C$30,0)</f>
        <v>0</v>
      </c>
      <c r="J6" s="9">
        <v>93</v>
      </c>
      <c r="K6" s="8">
        <f t="shared" si="1"/>
        <v>93</v>
      </c>
      <c r="L6" s="7">
        <f t="shared" si="2"/>
        <v>144</v>
      </c>
    </row>
    <row r="7" spans="1:12" ht="12.75">
      <c r="A7" s="5">
        <v>1005</v>
      </c>
      <c r="B7" s="5" t="s">
        <v>33</v>
      </c>
      <c r="C7" s="5" t="s">
        <v>34</v>
      </c>
      <c r="D7" s="5" t="s">
        <v>35</v>
      </c>
      <c r="E7" s="5">
        <v>59597</v>
      </c>
      <c r="F7" s="5" t="s">
        <v>105</v>
      </c>
      <c r="G7" s="6">
        <v>2</v>
      </c>
      <c r="H7" s="7">
        <f t="shared" si="0"/>
        <v>7.5</v>
      </c>
      <c r="I7" s="7">
        <f>IF(A7=Tagesdaten!$B$3,Tagesdaten!$C$30,0)</f>
        <v>0</v>
      </c>
      <c r="J7" s="9">
        <v>87</v>
      </c>
      <c r="K7" s="8">
        <f t="shared" si="1"/>
        <v>87</v>
      </c>
      <c r="L7" s="7">
        <f t="shared" si="2"/>
        <v>135</v>
      </c>
    </row>
    <row r="8" spans="1:12" ht="12.75">
      <c r="A8" s="5">
        <v>1006</v>
      </c>
      <c r="B8" s="5" t="s">
        <v>36</v>
      </c>
      <c r="C8" s="5" t="s">
        <v>37</v>
      </c>
      <c r="D8" s="5" t="s">
        <v>106</v>
      </c>
      <c r="E8" s="5">
        <v>59494</v>
      </c>
      <c r="F8" s="5" t="s">
        <v>100</v>
      </c>
      <c r="G8" s="6">
        <v>1</v>
      </c>
      <c r="H8" s="7">
        <f t="shared" si="0"/>
        <v>4</v>
      </c>
      <c r="I8" s="7">
        <f>IF(A8=Tagesdaten!$B$3,Tagesdaten!$C$30,0)</f>
        <v>0</v>
      </c>
      <c r="J8" s="9">
        <v>72.34999999999985</v>
      </c>
      <c r="K8" s="8">
        <f>I8+J8</f>
        <v>72.34999999999985</v>
      </c>
      <c r="L8" s="7">
        <f t="shared" si="2"/>
        <v>72</v>
      </c>
    </row>
    <row r="9" spans="1:12" ht="12.75">
      <c r="A9" s="5">
        <v>1007</v>
      </c>
      <c r="B9" s="5" t="s">
        <v>38</v>
      </c>
      <c r="C9" s="5" t="s">
        <v>39</v>
      </c>
      <c r="D9" s="5" t="s">
        <v>40</v>
      </c>
      <c r="E9" s="5">
        <v>59494</v>
      </c>
      <c r="F9" s="5" t="s">
        <v>100</v>
      </c>
      <c r="G9" s="6">
        <v>2</v>
      </c>
      <c r="H9" s="7">
        <f t="shared" si="0"/>
        <v>7.5</v>
      </c>
      <c r="I9" s="7">
        <f>IF(A9=Tagesdaten!$B$3,Tagesdaten!$C$30,0)</f>
        <v>0</v>
      </c>
      <c r="J9" s="9">
        <v>87</v>
      </c>
      <c r="K9" s="8">
        <f t="shared" si="1"/>
        <v>87</v>
      </c>
      <c r="L9" s="7">
        <f t="shared" si="2"/>
        <v>135</v>
      </c>
    </row>
    <row r="10" spans="1:12" ht="12.75">
      <c r="A10" s="5">
        <v>1008</v>
      </c>
      <c r="B10" s="5" t="s">
        <v>41</v>
      </c>
      <c r="C10" s="5" t="s">
        <v>42</v>
      </c>
      <c r="D10" s="5" t="s">
        <v>43</v>
      </c>
      <c r="E10" s="5">
        <v>59365</v>
      </c>
      <c r="F10" s="5" t="s">
        <v>102</v>
      </c>
      <c r="G10" s="6">
        <v>3</v>
      </c>
      <c r="H10" s="7">
        <f t="shared" si="0"/>
        <v>8</v>
      </c>
      <c r="I10" s="7">
        <f>IF(A10=Tagesdaten!$B$3,Tagesdaten!$C$30,0)</f>
        <v>0</v>
      </c>
      <c r="J10" s="9">
        <v>93</v>
      </c>
      <c r="K10" s="8">
        <f t="shared" si="1"/>
        <v>93</v>
      </c>
      <c r="L10" s="7">
        <f t="shared" si="2"/>
        <v>144</v>
      </c>
    </row>
    <row r="11" spans="1:12" ht="12.75">
      <c r="A11" s="5">
        <v>1009</v>
      </c>
      <c r="B11" s="5" t="s">
        <v>44</v>
      </c>
      <c r="C11" s="5" t="s">
        <v>45</v>
      </c>
      <c r="D11" s="5" t="s">
        <v>46</v>
      </c>
      <c r="E11" s="5">
        <v>59494</v>
      </c>
      <c r="F11" s="5" t="s">
        <v>100</v>
      </c>
      <c r="G11" s="6">
        <v>2</v>
      </c>
      <c r="H11" s="7">
        <f t="shared" si="0"/>
        <v>7.5</v>
      </c>
      <c r="I11" s="7">
        <f>IF(A11=Tagesdaten!$B$3,Tagesdaten!$C$30,0)</f>
        <v>0</v>
      </c>
      <c r="J11" s="9">
        <v>87</v>
      </c>
      <c r="K11" s="8">
        <f t="shared" si="1"/>
        <v>87</v>
      </c>
      <c r="L11" s="7">
        <f t="shared" si="2"/>
        <v>135</v>
      </c>
    </row>
    <row r="12" spans="1:12" ht="12.75">
      <c r="A12" s="5">
        <v>1010</v>
      </c>
      <c r="B12" s="5" t="s">
        <v>47</v>
      </c>
      <c r="C12" s="5" t="s">
        <v>48</v>
      </c>
      <c r="D12" s="5" t="s">
        <v>49</v>
      </c>
      <c r="E12" s="5">
        <v>59494</v>
      </c>
      <c r="F12" s="5" t="s">
        <v>100</v>
      </c>
      <c r="G12" s="6">
        <v>1</v>
      </c>
      <c r="H12" s="7">
        <f t="shared" si="0"/>
        <v>4</v>
      </c>
      <c r="I12" s="7">
        <f>IF(A12=Tagesdaten!$B$3,Tagesdaten!$C$30,0)</f>
        <v>17.850000000000612</v>
      </c>
      <c r="J12" s="9">
        <v>64.65000000000111</v>
      </c>
      <c r="K12" s="8">
        <f t="shared" si="1"/>
        <v>82.50000000000173</v>
      </c>
      <c r="L12" s="7">
        <f t="shared" si="2"/>
        <v>72</v>
      </c>
    </row>
    <row r="13" spans="1:12" ht="12.75">
      <c r="A13" s="5">
        <v>1011</v>
      </c>
      <c r="B13" s="5" t="s">
        <v>50</v>
      </c>
      <c r="C13" s="5" t="s">
        <v>51</v>
      </c>
      <c r="D13" s="5" t="s">
        <v>52</v>
      </c>
      <c r="E13" s="5">
        <v>59555</v>
      </c>
      <c r="F13" s="5" t="s">
        <v>101</v>
      </c>
      <c r="G13" s="6">
        <v>2</v>
      </c>
      <c r="H13" s="7">
        <f t="shared" si="0"/>
        <v>7.5</v>
      </c>
      <c r="I13" s="7">
        <f>IF(A13=Tagesdaten!$B$3,Tagesdaten!$C$30,0)</f>
        <v>0</v>
      </c>
      <c r="J13" s="9">
        <v>116.1</v>
      </c>
      <c r="K13" s="8">
        <f t="shared" si="1"/>
        <v>116.1</v>
      </c>
      <c r="L13" s="7">
        <f t="shared" si="2"/>
        <v>135</v>
      </c>
    </row>
    <row r="14" spans="1:12" ht="12.75">
      <c r="A14" s="5">
        <v>1012</v>
      </c>
      <c r="B14" s="5" t="s">
        <v>53</v>
      </c>
      <c r="C14" s="5" t="s">
        <v>54</v>
      </c>
      <c r="D14" s="5" t="s">
        <v>55</v>
      </c>
      <c r="E14" s="5">
        <v>59494</v>
      </c>
      <c r="F14" s="5" t="s">
        <v>100</v>
      </c>
      <c r="G14" s="6">
        <v>3</v>
      </c>
      <c r="H14" s="7">
        <f t="shared" si="0"/>
        <v>8</v>
      </c>
      <c r="I14" s="7">
        <f>IF(A14=Tagesdaten!$B$3,Tagesdaten!$C$30,0)</f>
        <v>0</v>
      </c>
      <c r="J14" s="9">
        <v>93</v>
      </c>
      <c r="K14" s="8">
        <f t="shared" si="1"/>
        <v>93</v>
      </c>
      <c r="L14" s="7">
        <f t="shared" si="2"/>
        <v>144</v>
      </c>
    </row>
    <row r="15" spans="1:12" ht="12.75">
      <c r="A15" s="5">
        <v>1013</v>
      </c>
      <c r="B15" s="5" t="s">
        <v>56</v>
      </c>
      <c r="C15" s="5" t="s">
        <v>57</v>
      </c>
      <c r="D15" s="5" t="s">
        <v>58</v>
      </c>
      <c r="E15" s="5">
        <v>59365</v>
      </c>
      <c r="F15" s="5" t="s">
        <v>102</v>
      </c>
      <c r="G15" s="6">
        <v>2</v>
      </c>
      <c r="H15" s="7">
        <f t="shared" si="0"/>
        <v>7.5</v>
      </c>
      <c r="I15" s="7">
        <f>IF(A15=Tagesdaten!$B$3,Tagesdaten!$C$30,0)</f>
        <v>0</v>
      </c>
      <c r="J15" s="9">
        <v>87</v>
      </c>
      <c r="K15" s="8">
        <f t="shared" si="1"/>
        <v>87</v>
      </c>
      <c r="L15" s="7">
        <f t="shared" si="2"/>
        <v>135</v>
      </c>
    </row>
    <row r="16" spans="1:12" ht="12.75">
      <c r="A16" s="5">
        <v>1014</v>
      </c>
      <c r="B16" s="5" t="s">
        <v>59</v>
      </c>
      <c r="C16" s="5" t="s">
        <v>60</v>
      </c>
      <c r="D16" s="5" t="s">
        <v>61</v>
      </c>
      <c r="E16" s="5">
        <v>59494</v>
      </c>
      <c r="F16" s="5" t="s">
        <v>100</v>
      </c>
      <c r="G16" s="6">
        <v>3</v>
      </c>
      <c r="H16" s="7">
        <f t="shared" si="0"/>
        <v>8</v>
      </c>
      <c r="I16" s="7">
        <f>IF(A16=Tagesdaten!$B$3,Tagesdaten!$C$30,0)</f>
        <v>0</v>
      </c>
      <c r="J16" s="9">
        <v>93</v>
      </c>
      <c r="K16" s="8">
        <f t="shared" si="1"/>
        <v>93</v>
      </c>
      <c r="L16" s="7">
        <f t="shared" si="2"/>
        <v>144</v>
      </c>
    </row>
    <row r="17" spans="1:12" ht="12.75">
      <c r="A17" s="5">
        <v>1015</v>
      </c>
      <c r="B17" s="5" t="s">
        <v>62</v>
      </c>
      <c r="C17" s="5" t="s">
        <v>63</v>
      </c>
      <c r="D17" s="5" t="s">
        <v>64</v>
      </c>
      <c r="E17" s="5">
        <v>59494</v>
      </c>
      <c r="F17" s="5" t="s">
        <v>100</v>
      </c>
      <c r="G17" s="6">
        <v>2</v>
      </c>
      <c r="H17" s="7">
        <f t="shared" si="0"/>
        <v>7.5</v>
      </c>
      <c r="I17" s="7">
        <f>IF(A17=Tagesdaten!$B$3,Tagesdaten!$C$30,0)</f>
        <v>0</v>
      </c>
      <c r="J17" s="9">
        <v>87</v>
      </c>
      <c r="K17" s="8">
        <f t="shared" si="1"/>
        <v>87</v>
      </c>
      <c r="L17" s="7">
        <f t="shared" si="2"/>
        <v>135</v>
      </c>
    </row>
    <row r="18" spans="1:12" ht="12.75">
      <c r="A18" s="5">
        <v>1016</v>
      </c>
      <c r="B18" s="5" t="s">
        <v>65</v>
      </c>
      <c r="C18" s="5" t="s">
        <v>66</v>
      </c>
      <c r="D18" s="5" t="s">
        <v>103</v>
      </c>
      <c r="E18" s="5">
        <v>59494</v>
      </c>
      <c r="F18" s="5" t="s">
        <v>100</v>
      </c>
      <c r="G18" s="6">
        <v>1</v>
      </c>
      <c r="H18" s="7">
        <f t="shared" si="0"/>
        <v>4</v>
      </c>
      <c r="I18" s="7">
        <f>IF(A18=Tagesdaten!$B$3,Tagesdaten!$C$30,0)</f>
        <v>0</v>
      </c>
      <c r="J18" s="9">
        <v>46</v>
      </c>
      <c r="K18" s="8">
        <f t="shared" si="1"/>
        <v>46</v>
      </c>
      <c r="L18" s="7">
        <f t="shared" si="2"/>
        <v>72</v>
      </c>
    </row>
    <row r="19" spans="1:12" ht="12.75">
      <c r="A19" s="5">
        <v>1017</v>
      </c>
      <c r="B19" s="5" t="s">
        <v>67</v>
      </c>
      <c r="C19" s="5" t="s">
        <v>68</v>
      </c>
      <c r="D19" s="5" t="s">
        <v>69</v>
      </c>
      <c r="E19" s="5">
        <v>59597</v>
      </c>
      <c r="F19" s="5" t="s">
        <v>105</v>
      </c>
      <c r="G19" s="6">
        <v>2</v>
      </c>
      <c r="H19" s="7">
        <f t="shared" si="0"/>
        <v>7.5</v>
      </c>
      <c r="I19" s="7">
        <f>IF(A19=Tagesdaten!$B$3,Tagesdaten!$C$30,0)</f>
        <v>0</v>
      </c>
      <c r="J19" s="9">
        <v>87</v>
      </c>
      <c r="K19" s="8">
        <f t="shared" si="1"/>
        <v>87</v>
      </c>
      <c r="L19" s="7">
        <f t="shared" si="2"/>
        <v>135</v>
      </c>
    </row>
    <row r="20" spans="1:12" ht="12.75">
      <c r="A20" s="5">
        <v>1018</v>
      </c>
      <c r="B20" s="5" t="s">
        <v>70</v>
      </c>
      <c r="C20" s="5" t="s">
        <v>71</v>
      </c>
      <c r="D20" s="5" t="s">
        <v>72</v>
      </c>
      <c r="E20" s="5">
        <v>59597</v>
      </c>
      <c r="F20" s="5" t="s">
        <v>105</v>
      </c>
      <c r="G20" s="6">
        <v>3</v>
      </c>
      <c r="H20" s="7">
        <f t="shared" si="0"/>
        <v>8</v>
      </c>
      <c r="I20" s="7">
        <f>IF(A20=Tagesdaten!$B$3,Tagesdaten!$C$30,0)</f>
        <v>0</v>
      </c>
      <c r="J20" s="9">
        <v>93</v>
      </c>
      <c r="K20" s="8">
        <f t="shared" si="1"/>
        <v>93</v>
      </c>
      <c r="L20" s="7">
        <f t="shared" si="2"/>
        <v>144</v>
      </c>
    </row>
    <row r="21" spans="1:12" ht="12.75">
      <c r="A21" s="5">
        <v>1019</v>
      </c>
      <c r="B21" s="5" t="s">
        <v>73</v>
      </c>
      <c r="C21" s="5" t="s">
        <v>74</v>
      </c>
      <c r="D21" s="5" t="s">
        <v>75</v>
      </c>
      <c r="E21" s="5">
        <v>59597</v>
      </c>
      <c r="F21" s="5" t="s">
        <v>105</v>
      </c>
      <c r="G21" s="6">
        <v>2</v>
      </c>
      <c r="H21" s="7">
        <f t="shared" si="0"/>
        <v>7.5</v>
      </c>
      <c r="I21" s="7">
        <f>IF(A21=Tagesdaten!$B$3,Tagesdaten!$C$30,0)</f>
        <v>0</v>
      </c>
      <c r="J21" s="9">
        <v>87</v>
      </c>
      <c r="K21" s="8">
        <f t="shared" si="1"/>
        <v>87</v>
      </c>
      <c r="L21" s="7">
        <f t="shared" si="2"/>
        <v>135</v>
      </c>
    </row>
    <row r="22" spans="1:12" ht="12.75">
      <c r="A22" s="5">
        <v>1020</v>
      </c>
      <c r="B22" s="5" t="s">
        <v>76</v>
      </c>
      <c r="C22" s="5" t="s">
        <v>77</v>
      </c>
      <c r="D22" s="5" t="s">
        <v>78</v>
      </c>
      <c r="E22" s="5">
        <v>59365</v>
      </c>
      <c r="F22" s="5" t="s">
        <v>102</v>
      </c>
      <c r="G22" s="6">
        <v>1</v>
      </c>
      <c r="H22" s="7">
        <f t="shared" si="0"/>
        <v>4</v>
      </c>
      <c r="I22" s="7">
        <f>IF(A22=Tagesdaten!$B$3,Tagesdaten!$C$30,0)</f>
        <v>0</v>
      </c>
      <c r="J22" s="9">
        <v>46</v>
      </c>
      <c r="K22" s="8">
        <f t="shared" si="1"/>
        <v>46</v>
      </c>
      <c r="L22" s="7">
        <f t="shared" si="2"/>
        <v>72</v>
      </c>
    </row>
    <row r="23" spans="1:12" ht="12.75">
      <c r="A23" s="5">
        <v>1021</v>
      </c>
      <c r="B23" s="5" t="s">
        <v>79</v>
      </c>
      <c r="C23" s="5" t="s">
        <v>80</v>
      </c>
      <c r="D23" s="5" t="s">
        <v>81</v>
      </c>
      <c r="E23" s="5">
        <v>59494</v>
      </c>
      <c r="F23" s="5" t="s">
        <v>100</v>
      </c>
      <c r="G23" s="6">
        <v>2</v>
      </c>
      <c r="H23" s="7">
        <f t="shared" si="0"/>
        <v>7.5</v>
      </c>
      <c r="I23" s="7">
        <f>IF(A23=Tagesdaten!$B$3,Tagesdaten!$C$30,0)</f>
        <v>0</v>
      </c>
      <c r="J23" s="9">
        <v>87</v>
      </c>
      <c r="K23" s="8">
        <f t="shared" si="1"/>
        <v>87</v>
      </c>
      <c r="L23" s="7">
        <f t="shared" si="2"/>
        <v>135</v>
      </c>
    </row>
    <row r="24" spans="1:12" ht="12.75">
      <c r="A24" s="5">
        <v>1022</v>
      </c>
      <c r="B24" s="5" t="s">
        <v>82</v>
      </c>
      <c r="C24" s="5" t="s">
        <v>48</v>
      </c>
      <c r="D24" s="5" t="s">
        <v>83</v>
      </c>
      <c r="E24" s="5">
        <v>59494</v>
      </c>
      <c r="F24" s="5" t="s">
        <v>100</v>
      </c>
      <c r="G24" s="6">
        <v>3</v>
      </c>
      <c r="H24" s="7">
        <f t="shared" si="0"/>
        <v>8</v>
      </c>
      <c r="I24" s="7">
        <f>IF(A24=Tagesdaten!$B$3,Tagesdaten!$C$30,0)</f>
        <v>0</v>
      </c>
      <c r="J24" s="9">
        <v>93</v>
      </c>
      <c r="K24" s="8">
        <f t="shared" si="1"/>
        <v>93</v>
      </c>
      <c r="L24" s="7">
        <f t="shared" si="2"/>
        <v>144</v>
      </c>
    </row>
    <row r="25" spans="1:12" ht="12.75">
      <c r="A25" s="5">
        <v>1023</v>
      </c>
      <c r="B25" s="5" t="s">
        <v>84</v>
      </c>
      <c r="C25" s="5" t="s">
        <v>85</v>
      </c>
      <c r="D25" s="5" t="s">
        <v>86</v>
      </c>
      <c r="E25" s="5">
        <v>59494</v>
      </c>
      <c r="F25" s="5" t="s">
        <v>100</v>
      </c>
      <c r="G25" s="6">
        <v>2</v>
      </c>
      <c r="H25" s="7">
        <f t="shared" si="0"/>
        <v>7.5</v>
      </c>
      <c r="I25" s="7">
        <f>IF(A25=Tagesdaten!$B$3,Tagesdaten!$C$30,0)</f>
        <v>0</v>
      </c>
      <c r="J25" s="9">
        <v>87</v>
      </c>
      <c r="K25" s="8">
        <f t="shared" si="1"/>
        <v>87</v>
      </c>
      <c r="L25" s="7">
        <f t="shared" si="2"/>
        <v>135</v>
      </c>
    </row>
    <row r="26" spans="1:12" ht="12.75">
      <c r="A26" s="5">
        <v>1024</v>
      </c>
      <c r="B26" s="5" t="s">
        <v>87</v>
      </c>
      <c r="C26" s="5" t="s">
        <v>88</v>
      </c>
      <c r="D26" s="5" t="s">
        <v>89</v>
      </c>
      <c r="E26" s="5">
        <v>59555</v>
      </c>
      <c r="F26" s="5" t="s">
        <v>101</v>
      </c>
      <c r="G26" s="6">
        <v>1</v>
      </c>
      <c r="H26" s="7">
        <f t="shared" si="0"/>
        <v>4</v>
      </c>
      <c r="I26" s="7">
        <f>IF(A26=Tagesdaten!$B$3,Tagesdaten!$C$30,0)</f>
        <v>0</v>
      </c>
      <c r="J26" s="9">
        <v>46</v>
      </c>
      <c r="K26" s="8">
        <f t="shared" si="1"/>
        <v>46</v>
      </c>
      <c r="L26" s="7">
        <f t="shared" si="2"/>
        <v>72</v>
      </c>
    </row>
    <row r="27" spans="1:12" ht="12.75">
      <c r="A27" s="5">
        <v>1025</v>
      </c>
      <c r="B27" s="5" t="s">
        <v>90</v>
      </c>
      <c r="C27" s="5" t="s">
        <v>91</v>
      </c>
      <c r="D27" s="5" t="s">
        <v>104</v>
      </c>
      <c r="E27" s="5">
        <v>59494</v>
      </c>
      <c r="F27" s="5" t="s">
        <v>100</v>
      </c>
      <c r="G27" s="6">
        <v>2</v>
      </c>
      <c r="H27" s="7">
        <f t="shared" si="0"/>
        <v>7.5</v>
      </c>
      <c r="I27" s="7">
        <f>IF(A27=Tagesdaten!$B$3,Tagesdaten!$C$30,0)</f>
        <v>0</v>
      </c>
      <c r="J27" s="9">
        <v>87</v>
      </c>
      <c r="K27" s="8">
        <f t="shared" si="1"/>
        <v>87</v>
      </c>
      <c r="L27" s="7">
        <f t="shared" si="2"/>
        <v>135</v>
      </c>
    </row>
    <row r="28" spans="1:12" ht="12.75">
      <c r="A28" s="5">
        <v>1026</v>
      </c>
      <c r="B28" s="5" t="s">
        <v>92</v>
      </c>
      <c r="C28" s="5" t="s">
        <v>93</v>
      </c>
      <c r="D28" s="5" t="s">
        <v>94</v>
      </c>
      <c r="E28" s="5">
        <v>59494</v>
      </c>
      <c r="F28" s="5" t="s">
        <v>100</v>
      </c>
      <c r="G28" s="6">
        <v>3</v>
      </c>
      <c r="H28" s="7">
        <f t="shared" si="0"/>
        <v>8</v>
      </c>
      <c r="I28" s="7">
        <f>IF(A28=Tagesdaten!$B$3,Tagesdaten!$C$30,0)</f>
        <v>0</v>
      </c>
      <c r="J28" s="9">
        <v>93</v>
      </c>
      <c r="K28" s="8">
        <f t="shared" si="1"/>
        <v>93</v>
      </c>
      <c r="L28" s="7">
        <f t="shared" si="2"/>
        <v>144</v>
      </c>
    </row>
    <row r="29" spans="1:12" ht="12.75">
      <c r="A29" s="5">
        <v>1027</v>
      </c>
      <c r="B29" s="5" t="s">
        <v>95</v>
      </c>
      <c r="C29" s="5" t="s">
        <v>96</v>
      </c>
      <c r="D29" s="5" t="s">
        <v>97</v>
      </c>
      <c r="E29" s="5">
        <v>59494</v>
      </c>
      <c r="F29" s="5" t="s">
        <v>100</v>
      </c>
      <c r="G29" s="6">
        <v>2</v>
      </c>
      <c r="H29" s="7">
        <f t="shared" si="0"/>
        <v>7.5</v>
      </c>
      <c r="I29" s="7">
        <f>IF(A29=Tagesdaten!$B$3,Tagesdaten!$C$30,0)</f>
        <v>0</v>
      </c>
      <c r="J29" s="9">
        <v>87</v>
      </c>
      <c r="K29" s="8">
        <f t="shared" si="1"/>
        <v>87</v>
      </c>
      <c r="L29" s="7">
        <f t="shared" si="2"/>
        <v>135</v>
      </c>
    </row>
    <row r="30" spans="1:12" ht="12.75">
      <c r="A30" s="5">
        <v>1028</v>
      </c>
      <c r="B30" s="5" t="s">
        <v>98</v>
      </c>
      <c r="C30" s="5" t="s">
        <v>22</v>
      </c>
      <c r="D30" s="5" t="s">
        <v>99</v>
      </c>
      <c r="E30" s="5">
        <v>59494</v>
      </c>
      <c r="F30" s="5" t="s">
        <v>100</v>
      </c>
      <c r="G30" s="6">
        <v>3</v>
      </c>
      <c r="H30" s="7">
        <f t="shared" si="0"/>
        <v>8</v>
      </c>
      <c r="I30" s="7">
        <f>IF(A30=Tagesdaten!$B$3,Tagesdaten!$C$30,0)</f>
        <v>0</v>
      </c>
      <c r="J30" s="9">
        <v>93</v>
      </c>
      <c r="K30" s="8">
        <f t="shared" si="1"/>
        <v>93</v>
      </c>
      <c r="L30" s="7">
        <f t="shared" si="2"/>
        <v>144</v>
      </c>
    </row>
    <row r="34" spans="3:8" ht="12.75">
      <c r="C34" s="2" t="s">
        <v>107</v>
      </c>
      <c r="D34" s="2" t="s">
        <v>13</v>
      </c>
      <c r="G34" s="1" t="s">
        <v>117</v>
      </c>
      <c r="H34" s="1">
        <v>216</v>
      </c>
    </row>
    <row r="35" spans="3:8" ht="12.75">
      <c r="C35" s="2">
        <v>1</v>
      </c>
      <c r="D35" s="2">
        <v>4</v>
      </c>
      <c r="G35" s="1" t="s">
        <v>118</v>
      </c>
      <c r="H35" s="1">
        <f>H34/12</f>
        <v>18</v>
      </c>
    </row>
    <row r="36" spans="3:4" ht="12.75">
      <c r="C36" s="2">
        <v>2</v>
      </c>
      <c r="D36" s="2">
        <v>7.5</v>
      </c>
    </row>
    <row r="37" spans="3:4" ht="12.75">
      <c r="C37" s="2">
        <v>3</v>
      </c>
      <c r="D37" s="2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2005-09-11T18:48:56Z</cp:lastPrinted>
  <dcterms:created xsi:type="dcterms:W3CDTF">2005-09-11T10:13:06Z</dcterms:created>
  <dcterms:modified xsi:type="dcterms:W3CDTF">2005-09-22T20:05:55Z</dcterms:modified>
  <cp:category/>
  <cp:version/>
  <cp:contentType/>
  <cp:contentStatus/>
</cp:coreProperties>
</file>