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5195" windowHeight="8700" tabRatio="679" activeTab="0"/>
  </bookViews>
  <sheets>
    <sheet name="Schüler" sheetId="1" r:id="rId1"/>
    <sheet name="Kalkulation" sheetId="2" r:id="rId2"/>
    <sheet name="Artikel" sheetId="3" r:id="rId3"/>
    <sheet name="Lieferanten" sheetId="4" r:id="rId4"/>
    <sheet name="Kunden" sheetId="5" r:id="rId5"/>
    <sheet name="Einkaufsauswertung" sheetId="6" r:id="rId6"/>
  </sheets>
  <definedNames>
    <definedName name="ANR">'Artikel'!$A$3:$A$35</definedName>
    <definedName name="Artikel">'Artikel'!$A$3:$H$35</definedName>
    <definedName name="KNR">'Kunden'!$A$4:$A$13</definedName>
    <definedName name="Kunden">'Kunden'!$A$4:$J$13</definedName>
    <definedName name="Lieferanten">'Lieferanten'!$A$4:$K$14</definedName>
    <definedName name="LNR">'Lieferanten'!$A$4:$A$14</definedName>
  </definedNames>
  <calcPr fullCalcOnLoad="1"/>
</workbook>
</file>

<file path=xl/sharedStrings.xml><?xml version="1.0" encoding="utf-8"?>
<sst xmlns="http://schemas.openxmlformats.org/spreadsheetml/2006/main" count="325" uniqueCount="230">
  <si>
    <t>Kunden Stratmann GmbH</t>
  </si>
  <si>
    <t>Kunden-Nr.</t>
  </si>
  <si>
    <t>Firma</t>
  </si>
  <si>
    <t>Straße</t>
  </si>
  <si>
    <t>Ort</t>
  </si>
  <si>
    <t>Telefon</t>
  </si>
  <si>
    <t>Bank</t>
  </si>
  <si>
    <t>KNR</t>
  </si>
  <si>
    <t>BLZ</t>
  </si>
  <si>
    <t>Rabatt</t>
  </si>
  <si>
    <t>Willi Schulze e. Kfm.</t>
  </si>
  <si>
    <t>Markt 37</t>
  </si>
  <si>
    <t>59494 Soest</t>
  </si>
  <si>
    <t>(0 29 21) 1 45 23</t>
  </si>
  <si>
    <t>Sparkasse Soest</t>
  </si>
  <si>
    <t>1 504 639</t>
  </si>
  <si>
    <t>414 500 75</t>
  </si>
  <si>
    <t>Gebr. Neuköster OHG</t>
  </si>
  <si>
    <t>Am Kloster 4</t>
  </si>
  <si>
    <t>59457 Werl</t>
  </si>
  <si>
    <t>(0 29 22) 3 23 12</t>
  </si>
  <si>
    <t>Deutsche Bank AG Werl</t>
  </si>
  <si>
    <t>6 594 911</t>
  </si>
  <si>
    <t>416 700 29</t>
  </si>
  <si>
    <t>Maria Stenzel e. K.</t>
  </si>
  <si>
    <t>Märkische Str. 47</t>
  </si>
  <si>
    <t>44141 Dortmund</t>
  </si>
  <si>
    <t>(02 31) 56 90 01</t>
  </si>
  <si>
    <t>Allbank Dortmund</t>
  </si>
  <si>
    <t>3 452 178</t>
  </si>
  <si>
    <t>250 206 00</t>
  </si>
  <si>
    <t>Kaufmarkt AG</t>
  </si>
  <si>
    <t>Teutoburger Weg 12</t>
  </si>
  <si>
    <t>33604 Bielefeld</t>
  </si>
  <si>
    <t>(05 21) 34 88 77</t>
  </si>
  <si>
    <t>Dresdner Bank AG Bielefeld</t>
  </si>
  <si>
    <t>100 100</t>
  </si>
  <si>
    <t>480 800 20</t>
  </si>
  <si>
    <t>Albert Schüler OHG</t>
  </si>
  <si>
    <t>Hellweg 89</t>
  </si>
  <si>
    <t>44787 Bochum</t>
  </si>
  <si>
    <t>(02 34) 66 10 20</t>
  </si>
  <si>
    <t>Westfalenbank Bochum</t>
  </si>
  <si>
    <t>4 505 667</t>
  </si>
  <si>
    <t>430 200 00</t>
  </si>
  <si>
    <t>Buschgarten KG</t>
  </si>
  <si>
    <t>Telgter Str. 1</t>
  </si>
  <si>
    <t>48167 Münster</t>
  </si>
  <si>
    <t>(02 51) 4 70 10</t>
  </si>
  <si>
    <t>Stadtsparkasse Münster</t>
  </si>
  <si>
    <t>9 904 512</t>
  </si>
  <si>
    <t>400 501 00</t>
  </si>
  <si>
    <t>Modern Office Ltd. Office Supplies</t>
  </si>
  <si>
    <t>36, Mayfair Lane</t>
  </si>
  <si>
    <t>London W1X 3RB Great Britain</t>
  </si>
  <si>
    <t>004471 4091355</t>
  </si>
  <si>
    <t>Barclays Bank London</t>
  </si>
  <si>
    <t>12-156847</t>
  </si>
  <si>
    <t>Schreiter GmbH</t>
  </si>
  <si>
    <t>Petrikirchplatz 3</t>
  </si>
  <si>
    <t>(0 29 21) 34 21-0</t>
  </si>
  <si>
    <t>Lieferanten Stratmann GmbH</t>
  </si>
  <si>
    <t>Lief.-Nr.</t>
  </si>
  <si>
    <t>Firmenzusatz</t>
  </si>
  <si>
    <t>PLZ - Ort</t>
  </si>
  <si>
    <t>August Reiter KG</t>
  </si>
  <si>
    <t>Schreib- und Zeichengeräte</t>
  </si>
  <si>
    <t>Landweg 17</t>
  </si>
  <si>
    <t>64395 Brensbach</t>
  </si>
  <si>
    <t>06161 2502</t>
  </si>
  <si>
    <t>Sparkasse Odenwaldkreis</t>
  </si>
  <si>
    <t>190 789</t>
  </si>
  <si>
    <t>508 519 52</t>
  </si>
  <si>
    <t>Karl Linz GmbH</t>
  </si>
  <si>
    <t>Moderne Schreibgeräte</t>
  </si>
  <si>
    <t>Goldberger Str. 11</t>
  </si>
  <si>
    <t>90473 Nürnberg</t>
  </si>
  <si>
    <t>0911 232766</t>
  </si>
  <si>
    <t>Volksbank Nürnberg</t>
  </si>
  <si>
    <t>23 476 590</t>
  </si>
  <si>
    <t>760 900 00</t>
  </si>
  <si>
    <t>Rössler-Papier GmbH</t>
  </si>
  <si>
    <t>Münster Str. 42</t>
  </si>
  <si>
    <t>52353 Düren</t>
  </si>
  <si>
    <t>02421 6109</t>
  </si>
  <si>
    <t>Kreissparkasse Düren</t>
  </si>
  <si>
    <t>5 001 012</t>
  </si>
  <si>
    <t>395 501 10</t>
  </si>
  <si>
    <t>Kohler AG</t>
  </si>
  <si>
    <t>Papierfabrik</t>
  </si>
  <si>
    <t>Hauptstr. 2</t>
  </si>
  <si>
    <t>77704 Oberkirch</t>
  </si>
  <si>
    <t>07802 810</t>
  </si>
  <si>
    <t>Deutsche Bank AG Oberkirch</t>
  </si>
  <si>
    <t>110 290</t>
  </si>
  <si>
    <t>664 700 35</t>
  </si>
  <si>
    <t>Ralken GmbH</t>
  </si>
  <si>
    <t>Registraturen</t>
  </si>
  <si>
    <t>Am Bahnhof 5</t>
  </si>
  <si>
    <t>71254 Ditzingen</t>
  </si>
  <si>
    <t>07156 8019</t>
  </si>
  <si>
    <t>Ditzinger Bank Ditzingen</t>
  </si>
  <si>
    <t>432 800</t>
  </si>
  <si>
    <t>600 623 98</t>
  </si>
  <si>
    <t>Mabox KG</t>
  </si>
  <si>
    <t>Ordner-Fabrik</t>
  </si>
  <si>
    <t>Gänseplan 75</t>
  </si>
  <si>
    <t>37083 Göttingen</t>
  </si>
  <si>
    <t>0551 53052</t>
  </si>
  <si>
    <t>Commerzbank AG Göttingen</t>
  </si>
  <si>
    <t>210 100 101</t>
  </si>
  <si>
    <t>260 400 30</t>
  </si>
  <si>
    <t>Kiebes GmbH &amp; Co. KG</t>
  </si>
  <si>
    <t>Bürogerätehersteller</t>
  </si>
  <si>
    <t>Ulmenweg 2</t>
  </si>
  <si>
    <t>91054 Erlangen</t>
  </si>
  <si>
    <t>09131 72029</t>
  </si>
  <si>
    <t>Dresdner Bank AG Erlangen</t>
  </si>
  <si>
    <t>230 560 123</t>
  </si>
  <si>
    <t>760 800 40</t>
  </si>
  <si>
    <t>Erwin Sapp e. K.</t>
  </si>
  <si>
    <t>Bürogeräte</t>
  </si>
  <si>
    <t>Zweifaller Weg 12</t>
  </si>
  <si>
    <t>52393 Hürtgenwald</t>
  </si>
  <si>
    <t>02429 4777</t>
  </si>
  <si>
    <t>110 500</t>
  </si>
  <si>
    <t>Rappel-Plastik GmbH</t>
  </si>
  <si>
    <t>Strandbadweg 16</t>
  </si>
  <si>
    <t>58566 Kierspe</t>
  </si>
  <si>
    <t>02269 859</t>
  </si>
  <si>
    <t>Stadtsparkasse Kierspe</t>
  </si>
  <si>
    <t>430 300 100</t>
  </si>
  <si>
    <t>731 500 00</t>
  </si>
  <si>
    <t>Heinz Bastek OHG</t>
  </si>
  <si>
    <t>Kunststoffwerk</t>
  </si>
  <si>
    <t>Holzhauser Str. 62</t>
  </si>
  <si>
    <t>34127 Kassel</t>
  </si>
  <si>
    <t>0561 20912</t>
  </si>
  <si>
    <t>Bank für Gemeinwirtschaft Kassel</t>
  </si>
  <si>
    <t>220 440 100</t>
  </si>
  <si>
    <t>520 101 11</t>
  </si>
  <si>
    <t>Gebr. Bauser OHG</t>
  </si>
  <si>
    <t>Import/Export</t>
  </si>
  <si>
    <t>Alsterterrasse 2</t>
  </si>
  <si>
    <t>20354 Hamburg</t>
  </si>
  <si>
    <t xml:space="preserve"> 040 87033</t>
  </si>
  <si>
    <t>Deutsche Bank AG Hamburg</t>
  </si>
  <si>
    <t>330 400 101</t>
  </si>
  <si>
    <t>200 700 00</t>
  </si>
  <si>
    <t>Verkaufskalkulation</t>
  </si>
  <si>
    <t>Einkaufskalkulation</t>
  </si>
  <si>
    <t>Heftzange Nr. 60 003</t>
  </si>
  <si>
    <t>Einstandspreis</t>
  </si>
  <si>
    <t>+</t>
  </si>
  <si>
    <t>Handlungskosten</t>
  </si>
  <si>
    <t>=</t>
  </si>
  <si>
    <t>Selbstkostenpreis</t>
  </si>
  <si>
    <t>Gewinnzuschlag</t>
  </si>
  <si>
    <t>Barverkaufspreis</t>
  </si>
  <si>
    <t>Kundenskonto</t>
  </si>
  <si>
    <t>Zielverkaufspreis</t>
  </si>
  <si>
    <t>Kundenrabatt</t>
  </si>
  <si>
    <t>Listenverkaufspreis I</t>
  </si>
  <si>
    <t>Listenverkaufspreis II</t>
  </si>
  <si>
    <t>Artikel:</t>
  </si>
  <si>
    <t>Artikelrabatte für die Warengruppen</t>
  </si>
  <si>
    <t>W1</t>
  </si>
  <si>
    <t>W2</t>
  </si>
  <si>
    <t>W3</t>
  </si>
  <si>
    <t>W4</t>
  </si>
  <si>
    <t>W5</t>
  </si>
  <si>
    <t>Warengruppe</t>
  </si>
  <si>
    <t>Art.-
Nr.</t>
  </si>
  <si>
    <t>Artikelbezeichnung</t>
  </si>
  <si>
    <t xml:space="preserve">Ek-Preis </t>
  </si>
  <si>
    <t>Vk-Preis</t>
  </si>
  <si>
    <t>Bleistifte, alle Härtegrade, im Dutzend</t>
  </si>
  <si>
    <t xml:space="preserve">Farbstifte, 6 Farben im Metalletui
</t>
  </si>
  <si>
    <t xml:space="preserve">Farbstifte, 18 Farben im Metalletui
</t>
  </si>
  <si>
    <t xml:space="preserve">Kugelstift, Mine nicht wechselbar 
</t>
  </si>
  <si>
    <t xml:space="preserve">Druckkugelschreiber Nr. 15
</t>
  </si>
  <si>
    <t xml:space="preserve">Druckkugelschreiber Nr. 200
</t>
  </si>
  <si>
    <t>Druckkugelschreiber Nr. 460, 2-farbig</t>
  </si>
  <si>
    <t xml:space="preserve">Schreibset Vector, Füllhalter F 01 und Rollerball T 01
</t>
  </si>
  <si>
    <t xml:space="preserve">Ersatzmine Nr. 75
</t>
  </si>
  <si>
    <t xml:space="preserve">Tintenkugelschreiber, Uni Ball, UB 100 
</t>
  </si>
  <si>
    <t xml:space="preserve">Textliner Nr. 48, mehrere Farben
</t>
  </si>
  <si>
    <t xml:space="preserve">Bleistiftspitzer KUM 400, Leichtmetall
</t>
  </si>
  <si>
    <t xml:space="preserve">Schreibmaschinenpapier A4, 100 Blatt je Packung
</t>
  </si>
  <si>
    <t xml:space="preserve">Schreibblock A4, 50 Blatt
</t>
  </si>
  <si>
    <t xml:space="preserve">Notizblock A5, 50  Blatt
</t>
  </si>
  <si>
    <t>Kohlepapier A4, 100 Blatt je Schachtel</t>
  </si>
  <si>
    <t>Briefordner A4, Nr. 1 080, schmal, 52 mm</t>
  </si>
  <si>
    <t>Briefordner A4, Nr. 1 090, breit, 80 mm</t>
  </si>
  <si>
    <t xml:space="preserve">Schnellhefter A4 aus Karton
</t>
  </si>
  <si>
    <t>Ordner-Register A4, Nr. 6 001, A-Z, 25 Blatt</t>
  </si>
  <si>
    <t>Ordner-Register A4, Nr. 6 024, blanko, 25 Blatt</t>
  </si>
  <si>
    <t>Datumbänderstempel Nr. 3 832</t>
  </si>
  <si>
    <t>Stempelkissen ST 2</t>
  </si>
  <si>
    <t>Heftgerät Nr. 3 155</t>
  </si>
  <si>
    <t>Heftklammern 24/6, 1000 Stück je Schachtel</t>
  </si>
  <si>
    <t>Heftklammernentferner, einfach</t>
  </si>
  <si>
    <t>Locher Nr. 5 028</t>
  </si>
  <si>
    <t>Locher Nr. 5 180 mit Anschlagschiene</t>
  </si>
  <si>
    <t>Briefkörbe in Gitterform</t>
  </si>
  <si>
    <t>Briefkörbe, stapelbar, 6 Farben</t>
  </si>
  <si>
    <t>Papierkorb Nr. 201</t>
  </si>
  <si>
    <t>Sicherheitspapierkorb, schwer brennbar</t>
  </si>
  <si>
    <t>Lieferantenrabatt</t>
  </si>
  <si>
    <t>Artikelrabatt</t>
  </si>
  <si>
    <t>Listeneinkaufspreis</t>
  </si>
  <si>
    <t>-</t>
  </si>
  <si>
    <t>Zieleinkaufspreis</t>
  </si>
  <si>
    <t>Skonto</t>
  </si>
  <si>
    <t>Bareinkaufspreis</t>
  </si>
  <si>
    <t>Bezugskosten</t>
  </si>
  <si>
    <t>Lieferant:</t>
  </si>
  <si>
    <t>Kunde:</t>
  </si>
  <si>
    <t>Einkaufs- und Verkaufskalkulation</t>
  </si>
  <si>
    <t>(Hinweis: Die Daten stimmen nur bedingt mit den Stratmann Daten überein und dienen zu Übungszwecken)</t>
  </si>
  <si>
    <t>Mehrwertsteuer</t>
  </si>
  <si>
    <t>Brutto-Einstandspreis</t>
  </si>
  <si>
    <t>Brutto-Verkaufspreis</t>
  </si>
  <si>
    <t>-&gt;</t>
  </si>
  <si>
    <t>LiefNr</t>
  </si>
  <si>
    <t>Menge</t>
  </si>
  <si>
    <t>EK-Preis</t>
  </si>
  <si>
    <t>Summe</t>
  </si>
  <si>
    <t>Lieferant</t>
  </si>
  <si>
    <t>Einkaufsauswertung: Erstellen Sie eine sinnige Pivot-Tabelle mit dem gegebenen Datenmaterial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</si>
</sst>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%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##\ ###"/>
    <numFmt numFmtId="170" formatCode="#,##0.00\ &quot;EUR&quot;"/>
    <numFmt numFmtId="171" formatCode="0.0%"/>
  </numFmts>
  <fonts count="22">
    <font>
      <sz val="10"/>
      <name val="Arial"/>
      <family val="0"/>
    </font>
    <font>
      <sz val="15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"/>
      <color indexed="53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0" fillId="3" borderId="5" xfId="0" applyFont="1" applyFill="1" applyBorder="1" applyAlignment="1">
      <alignment vertical="top" wrapText="1"/>
    </xf>
    <xf numFmtId="164" fontId="4" fillId="3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/>
    </xf>
    <xf numFmtId="164" fontId="4" fillId="3" borderId="6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/>
    </xf>
    <xf numFmtId="164" fontId="4" fillId="3" borderId="6" xfId="18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1" fillId="0" borderId="0" xfId="0" applyFont="1" applyAlignment="1">
      <alignment/>
    </xf>
    <xf numFmtId="0" fontId="5" fillId="4" borderId="1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6" fillId="4" borderId="4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10" fillId="5" borderId="4" xfId="0" applyFont="1" applyFill="1" applyBorder="1" applyAlignment="1">
      <alignment vertical="top"/>
    </xf>
    <xf numFmtId="9" fontId="7" fillId="6" borderId="6" xfId="0" applyNumberFormat="1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vertical="top"/>
    </xf>
    <xf numFmtId="9" fontId="7" fillId="6" borderId="9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169" fontId="0" fillId="7" borderId="4" xfId="0" applyNumberFormat="1" applyFill="1" applyBorder="1" applyAlignment="1">
      <alignment horizontal="center" vertical="top"/>
    </xf>
    <xf numFmtId="0" fontId="7" fillId="7" borderId="5" xfId="0" applyFont="1" applyFill="1" applyBorder="1" applyAlignment="1">
      <alignment vertical="top" wrapText="1"/>
    </xf>
    <xf numFmtId="0" fontId="8" fillId="7" borderId="5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right" vertical="top" wrapText="1"/>
    </xf>
    <xf numFmtId="169" fontId="11" fillId="6" borderId="4" xfId="0" applyNumberFormat="1" applyFont="1" applyFill="1" applyBorder="1" applyAlignment="1">
      <alignment horizontal="center" vertical="top"/>
    </xf>
    <xf numFmtId="0" fontId="11" fillId="6" borderId="5" xfId="0" applyFont="1" applyFill="1" applyBorder="1" applyAlignment="1">
      <alignment vertical="top" wrapText="1"/>
    </xf>
    <xf numFmtId="170" fontId="12" fillId="8" borderId="5" xfId="0" applyNumberFormat="1" applyFont="1" applyFill="1" applyBorder="1" applyAlignment="1">
      <alignment vertical="top"/>
    </xf>
    <xf numFmtId="0" fontId="0" fillId="7" borderId="5" xfId="0" applyFill="1" applyBorder="1" applyAlignment="1">
      <alignment vertical="top" wrapText="1"/>
    </xf>
    <xf numFmtId="0" fontId="0" fillId="7" borderId="5" xfId="0" applyFill="1" applyBorder="1" applyAlignment="1">
      <alignment horizontal="center" vertical="top" wrapText="1"/>
    </xf>
    <xf numFmtId="170" fontId="0" fillId="7" borderId="5" xfId="0" applyNumberFormat="1" applyFill="1" applyBorder="1" applyAlignment="1">
      <alignment vertical="top"/>
    </xf>
    <xf numFmtId="170" fontId="12" fillId="7" borderId="5" xfId="0" applyNumberFormat="1" applyFont="1" applyFill="1" applyBorder="1" applyAlignment="1">
      <alignment vertical="top"/>
    </xf>
    <xf numFmtId="0" fontId="0" fillId="7" borderId="5" xfId="0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/>
    </xf>
    <xf numFmtId="0" fontId="10" fillId="5" borderId="8" xfId="0" applyFont="1" applyFill="1" applyBorder="1" applyAlignment="1">
      <alignment horizontal="center"/>
    </xf>
    <xf numFmtId="0" fontId="0" fillId="8" borderId="5" xfId="0" applyFont="1" applyFill="1" applyBorder="1" applyAlignment="1">
      <alignment vertical="top" wrapText="1"/>
    </xf>
    <xf numFmtId="0" fontId="0" fillId="8" borderId="5" xfId="0" applyFont="1" applyFill="1" applyBorder="1" applyAlignment="1">
      <alignment/>
    </xf>
    <xf numFmtId="0" fontId="0" fillId="8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9" fontId="0" fillId="8" borderId="6" xfId="18" applyFill="1" applyBorder="1" applyAlignment="1">
      <alignment horizontal="center"/>
    </xf>
    <xf numFmtId="0" fontId="0" fillId="0" borderId="0" xfId="0" applyAlignment="1">
      <alignment horizontal="center"/>
    </xf>
    <xf numFmtId="9" fontId="7" fillId="6" borderId="5" xfId="0" applyNumberFormat="1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/>
    </xf>
    <xf numFmtId="9" fontId="7" fillId="6" borderId="8" xfId="0" applyNumberFormat="1" applyFont="1" applyFill="1" applyBorder="1" applyAlignment="1">
      <alignment horizontal="center" vertical="top" wrapText="1"/>
    </xf>
    <xf numFmtId="9" fontId="0" fillId="8" borderId="5" xfId="18" applyFill="1" applyBorder="1" applyAlignment="1">
      <alignment horizontal="center"/>
    </xf>
    <xf numFmtId="9" fontId="0" fillId="8" borderId="6" xfId="0" applyNumberFormat="1" applyFill="1" applyBorder="1" applyAlignment="1">
      <alignment horizontal="center"/>
    </xf>
    <xf numFmtId="9" fontId="0" fillId="8" borderId="9" xfId="0" applyNumberFormat="1" applyFill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right" vertical="top" wrapText="1"/>
      <protection hidden="1"/>
    </xf>
    <xf numFmtId="0" fontId="0" fillId="2" borderId="10" xfId="0" applyFont="1" applyFill="1" applyBorder="1" applyAlignment="1" applyProtection="1" quotePrefix="1">
      <alignment horizontal="center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/>
      <protection hidden="1"/>
    </xf>
    <xf numFmtId="44" fontId="0" fillId="6" borderId="0" xfId="19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 quotePrefix="1">
      <alignment horizontal="center"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11" xfId="0" applyFont="1" applyFill="1" applyBorder="1" applyAlignment="1" applyProtection="1">
      <alignment horizontal="right" vertical="top" wrapText="1"/>
      <protection hidden="1"/>
    </xf>
    <xf numFmtId="44" fontId="0" fillId="6" borderId="11" xfId="0" applyNumberFormat="1" applyFont="1" applyFill="1" applyBorder="1" applyAlignment="1" applyProtection="1">
      <alignment horizontal="right" vertical="top" wrapText="1"/>
      <protection hidden="1"/>
    </xf>
    <xf numFmtId="0" fontId="0" fillId="2" borderId="10" xfId="0" applyFont="1" applyFill="1" applyBorder="1" applyAlignment="1" applyProtection="1">
      <alignment horizontal="center"/>
      <protection hidden="1"/>
    </xf>
    <xf numFmtId="9" fontId="0" fillId="6" borderId="11" xfId="18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 vertical="top" wrapText="1"/>
      <protection hidden="1"/>
    </xf>
    <xf numFmtId="9" fontId="0" fillId="6" borderId="11" xfId="0" applyNumberFormat="1" applyFont="1" applyFill="1" applyBorder="1" applyAlignment="1" applyProtection="1">
      <alignment horizontal="right" vertical="top" wrapText="1"/>
      <protection hidden="1"/>
    </xf>
    <xf numFmtId="8" fontId="0" fillId="6" borderId="11" xfId="0" applyNumberFormat="1" applyFont="1" applyFill="1" applyBorder="1" applyAlignment="1" applyProtection="1">
      <alignment horizontal="right" vertical="top" wrapText="1"/>
      <protection hidden="1"/>
    </xf>
    <xf numFmtId="0" fontId="0" fillId="2" borderId="12" xfId="0" applyFont="1" applyFill="1" applyBorder="1" applyAlignment="1" applyProtection="1">
      <alignment horizontal="center"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/>
      <protection hidden="1"/>
    </xf>
    <xf numFmtId="44" fontId="0" fillId="6" borderId="14" xfId="19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horizontal="center" vertical="top" wrapText="1"/>
      <protection hidden="1"/>
    </xf>
    <xf numFmtId="0" fontId="0" fillId="2" borderId="14" xfId="0" applyFont="1" applyFill="1" applyBorder="1" applyAlignment="1" applyProtection="1">
      <alignment vertical="top" wrapText="1"/>
      <protection hidden="1"/>
    </xf>
    <xf numFmtId="0" fontId="0" fillId="2" borderId="13" xfId="0" applyFont="1" applyFill="1" applyBorder="1" applyAlignment="1" applyProtection="1">
      <alignment horizontal="right" vertical="top" wrapText="1"/>
      <protection hidden="1"/>
    </xf>
    <xf numFmtId="8" fontId="0" fillId="6" borderId="13" xfId="0" applyNumberFormat="1" applyFont="1" applyFill="1" applyBorder="1" applyAlignment="1" applyProtection="1">
      <alignment horizontal="right" vertical="top" wrapText="1"/>
      <protection hidden="1"/>
    </xf>
    <xf numFmtId="9" fontId="0" fillId="8" borderId="11" xfId="0" applyNumberFormat="1" applyFont="1" applyFill="1" applyBorder="1" applyAlignment="1" applyProtection="1">
      <alignment/>
      <protection hidden="1"/>
    </xf>
    <xf numFmtId="9" fontId="0" fillId="8" borderId="11" xfId="0" applyNumberFormat="1" applyFont="1" applyFill="1" applyBorder="1" applyAlignment="1" applyProtection="1">
      <alignment horizontal="right" vertical="top" wrapText="1"/>
      <protection hidden="1"/>
    </xf>
    <xf numFmtId="44" fontId="0" fillId="6" borderId="11" xfId="19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vertical="top" wrapText="1"/>
      <protection hidden="1"/>
    </xf>
    <xf numFmtId="8" fontId="0" fillId="6" borderId="11" xfId="0" applyNumberFormat="1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0" fillId="2" borderId="14" xfId="0" applyFont="1" applyFill="1" applyBorder="1" applyAlignment="1" applyProtection="1">
      <alignment/>
      <protection hidden="1"/>
    </xf>
    <xf numFmtId="8" fontId="0" fillId="6" borderId="13" xfId="0" applyNumberFormat="1" applyFont="1" applyFill="1" applyBorder="1" applyAlignment="1" applyProtection="1">
      <alignment/>
      <protection hidden="1"/>
    </xf>
    <xf numFmtId="0" fontId="13" fillId="8" borderId="15" xfId="0" applyFont="1" applyFill="1" applyBorder="1" applyAlignment="1" applyProtection="1">
      <alignment horizontal="center" vertical="top" wrapText="1"/>
      <protection hidden="1" locked="0"/>
    </xf>
    <xf numFmtId="0" fontId="13" fillId="8" borderId="15" xfId="0" applyFont="1" applyFill="1" applyBorder="1" applyAlignment="1" applyProtection="1">
      <alignment horizontal="center"/>
      <protection hidden="1" locked="0"/>
    </xf>
    <xf numFmtId="0" fontId="21" fillId="0" borderId="0" xfId="0" applyFont="1" applyAlignment="1" applyProtection="1">
      <alignment/>
      <protection hidden="1"/>
    </xf>
    <xf numFmtId="9" fontId="0" fillId="6" borderId="11" xfId="0" applyNumberFormat="1" applyFont="1" applyFill="1" applyBorder="1" applyAlignment="1" applyProtection="1">
      <alignment/>
      <protection hidden="1"/>
    </xf>
    <xf numFmtId="171" fontId="0" fillId="6" borderId="11" xfId="0" applyNumberFormat="1" applyFont="1" applyFill="1" applyBorder="1" applyAlignment="1" applyProtection="1">
      <alignment horizontal="right" vertical="top" wrapText="1"/>
      <protection hidden="1"/>
    </xf>
    <xf numFmtId="44" fontId="0" fillId="0" borderId="0" xfId="19" applyAlignment="1">
      <alignment/>
    </xf>
    <xf numFmtId="0" fontId="14" fillId="6" borderId="0" xfId="0" applyFont="1" applyFill="1" applyBorder="1" applyAlignment="1" applyProtection="1">
      <alignment horizontal="center" vertical="top" wrapText="1"/>
      <protection hidden="1"/>
    </xf>
    <xf numFmtId="0" fontId="17" fillId="2" borderId="16" xfId="0" applyFont="1" applyFill="1" applyBorder="1" applyAlignment="1" applyProtection="1">
      <alignment horizontal="center"/>
      <protection hidden="1"/>
    </xf>
    <xf numFmtId="0" fontId="17" fillId="2" borderId="17" xfId="0" applyFont="1" applyFill="1" applyBorder="1" applyAlignment="1" applyProtection="1">
      <alignment horizontal="center"/>
      <protection hidden="1"/>
    </xf>
    <xf numFmtId="0" fontId="17" fillId="2" borderId="18" xfId="0" applyFont="1" applyFill="1" applyBorder="1" applyAlignment="1" applyProtection="1">
      <alignment horizontal="center"/>
      <protection hidden="1"/>
    </xf>
    <xf numFmtId="0" fontId="18" fillId="2" borderId="19" xfId="0" applyFont="1" applyFill="1" applyBorder="1" applyAlignment="1" applyProtection="1">
      <alignment horizontal="center"/>
      <protection hidden="1"/>
    </xf>
    <xf numFmtId="0" fontId="18" fillId="2" borderId="20" xfId="0" applyFont="1" applyFill="1" applyBorder="1" applyAlignment="1" applyProtection="1">
      <alignment horizontal="center"/>
      <protection hidden="1"/>
    </xf>
    <xf numFmtId="0" fontId="18" fillId="2" borderId="2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0</xdr:rowOff>
    </xdr:from>
    <xdr:to>
      <xdr:col>0</xdr:col>
      <xdr:colOff>133350</xdr:colOff>
      <xdr:row>22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33350" y="2514600"/>
          <a:ext cx="0" cy="1476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9525</xdr:rowOff>
    </xdr:from>
    <xdr:to>
      <xdr:col>5</xdr:col>
      <xdr:colOff>180975</xdr:colOff>
      <xdr:row>22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4048125" y="2524125"/>
          <a:ext cx="0" cy="1438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0</xdr:rowOff>
    </xdr:from>
    <xdr:to>
      <xdr:col>5</xdr:col>
      <xdr:colOff>552450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048125" y="2514600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13</xdr:row>
      <xdr:rowOff>142875</xdr:rowOff>
    </xdr:from>
    <xdr:to>
      <xdr:col>5</xdr:col>
      <xdr:colOff>561975</xdr:colOff>
      <xdr:row>27</xdr:row>
      <xdr:rowOff>9525</xdr:rowOff>
    </xdr:to>
    <xdr:sp>
      <xdr:nvSpPr>
        <xdr:cNvPr id="4" name="Line 4"/>
        <xdr:cNvSpPr>
          <a:spLocks/>
        </xdr:cNvSpPr>
      </xdr:nvSpPr>
      <xdr:spPr>
        <a:xfrm>
          <a:off x="4429125" y="2495550"/>
          <a:ext cx="0" cy="2238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22</xdr:row>
      <xdr:rowOff>95250</xdr:rowOff>
    </xdr:from>
    <xdr:to>
      <xdr:col>5</xdr:col>
      <xdr:colOff>171450</xdr:colOff>
      <xdr:row>22</xdr:row>
      <xdr:rowOff>95250</xdr:rowOff>
    </xdr:to>
    <xdr:sp>
      <xdr:nvSpPr>
        <xdr:cNvPr id="5" name="Line 5"/>
        <xdr:cNvSpPr>
          <a:spLocks/>
        </xdr:cNvSpPr>
      </xdr:nvSpPr>
      <xdr:spPr>
        <a:xfrm>
          <a:off x="3857625" y="39624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0</xdr:rowOff>
    </xdr:from>
    <xdr:to>
      <xdr:col>0</xdr:col>
      <xdr:colOff>133350</xdr:colOff>
      <xdr:row>22</xdr:row>
      <xdr:rowOff>123825</xdr:rowOff>
    </xdr:to>
    <xdr:sp>
      <xdr:nvSpPr>
        <xdr:cNvPr id="1" name="Line 3"/>
        <xdr:cNvSpPr>
          <a:spLocks/>
        </xdr:cNvSpPr>
      </xdr:nvSpPr>
      <xdr:spPr>
        <a:xfrm>
          <a:off x="133350" y="2514600"/>
          <a:ext cx="0" cy="1476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9525</xdr:rowOff>
    </xdr:from>
    <xdr:to>
      <xdr:col>5</xdr:col>
      <xdr:colOff>180975</xdr:colOff>
      <xdr:row>22</xdr:row>
      <xdr:rowOff>95250</xdr:rowOff>
    </xdr:to>
    <xdr:sp>
      <xdr:nvSpPr>
        <xdr:cNvPr id="2" name="Line 7"/>
        <xdr:cNvSpPr>
          <a:spLocks/>
        </xdr:cNvSpPr>
      </xdr:nvSpPr>
      <xdr:spPr>
        <a:xfrm flipV="1">
          <a:off x="3486150" y="2524125"/>
          <a:ext cx="0" cy="1438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0</xdr:rowOff>
    </xdr:from>
    <xdr:to>
      <xdr:col>5</xdr:col>
      <xdr:colOff>476250</xdr:colOff>
      <xdr:row>14</xdr:row>
      <xdr:rowOff>0</xdr:rowOff>
    </xdr:to>
    <xdr:sp>
      <xdr:nvSpPr>
        <xdr:cNvPr id="3" name="Line 8"/>
        <xdr:cNvSpPr>
          <a:spLocks/>
        </xdr:cNvSpPr>
      </xdr:nvSpPr>
      <xdr:spPr>
        <a:xfrm>
          <a:off x="3486150" y="2514600"/>
          <a:ext cx="29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152400</xdr:rowOff>
    </xdr:from>
    <xdr:to>
      <xdr:col>5</xdr:col>
      <xdr:colOff>476250</xdr:colOff>
      <xdr:row>26</xdr:row>
      <xdr:rowOff>66675</xdr:rowOff>
    </xdr:to>
    <xdr:sp>
      <xdr:nvSpPr>
        <xdr:cNvPr id="4" name="Line 9"/>
        <xdr:cNvSpPr>
          <a:spLocks/>
        </xdr:cNvSpPr>
      </xdr:nvSpPr>
      <xdr:spPr>
        <a:xfrm>
          <a:off x="3781425" y="2505075"/>
          <a:ext cx="0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22</xdr:row>
      <xdr:rowOff>95250</xdr:rowOff>
    </xdr:from>
    <xdr:to>
      <xdr:col>5</xdr:col>
      <xdr:colOff>171450</xdr:colOff>
      <xdr:row>22</xdr:row>
      <xdr:rowOff>95250</xdr:rowOff>
    </xdr:to>
    <xdr:sp>
      <xdr:nvSpPr>
        <xdr:cNvPr id="5" name="Line 12"/>
        <xdr:cNvSpPr>
          <a:spLocks/>
        </xdr:cNvSpPr>
      </xdr:nvSpPr>
      <xdr:spPr>
        <a:xfrm>
          <a:off x="3305175" y="396240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workbookViewId="0" topLeftCell="A1">
      <selection activeCell="E10" sqref="E10:K11"/>
    </sheetView>
  </sheetViews>
  <sheetFormatPr defaultColWidth="11.421875" defaultRowHeight="12.75"/>
  <cols>
    <col min="1" max="1" width="5.00390625" style="71" customWidth="1"/>
    <col min="2" max="2" width="11.421875" style="71" customWidth="1"/>
    <col min="3" max="3" width="18.7109375" style="71" customWidth="1"/>
    <col min="4" max="7" width="11.421875" style="71" customWidth="1"/>
    <col min="8" max="8" width="21.00390625" style="71" customWidth="1"/>
    <col min="9" max="16384" width="11.421875" style="71" customWidth="1"/>
  </cols>
  <sheetData>
    <row r="1" spans="2:11" ht="25.5">
      <c r="B1" s="118" t="s">
        <v>218</v>
      </c>
      <c r="C1" s="119"/>
      <c r="D1" s="119"/>
      <c r="E1" s="119"/>
      <c r="F1" s="119"/>
      <c r="G1" s="119"/>
      <c r="H1" s="119"/>
      <c r="I1" s="119"/>
      <c r="J1" s="119"/>
      <c r="K1" s="120"/>
    </row>
    <row r="2" spans="2:11" ht="13.5" thickBot="1">
      <c r="B2" s="121" t="s">
        <v>219</v>
      </c>
      <c r="C2" s="122"/>
      <c r="D2" s="122"/>
      <c r="E2" s="122"/>
      <c r="F2" s="122"/>
      <c r="G2" s="122"/>
      <c r="H2" s="122"/>
      <c r="I2" s="122"/>
      <c r="J2" s="122"/>
      <c r="K2" s="123"/>
    </row>
    <row r="3" ht="13.5" thickBot="1"/>
    <row r="4" spans="2:11" ht="12.75" customHeight="1" thickBot="1">
      <c r="B4" s="72" t="s">
        <v>164</v>
      </c>
      <c r="C4" s="111">
        <v>511030</v>
      </c>
      <c r="E4" s="117"/>
      <c r="F4" s="117"/>
      <c r="G4" s="117"/>
      <c r="H4" s="117"/>
      <c r="I4" s="117"/>
      <c r="J4" s="117"/>
      <c r="K4" s="117"/>
    </row>
    <row r="5" spans="2:11" ht="12.75" customHeight="1">
      <c r="B5" s="72"/>
      <c r="C5" s="73"/>
      <c r="E5" s="117"/>
      <c r="F5" s="117"/>
      <c r="G5" s="117"/>
      <c r="H5" s="117"/>
      <c r="I5" s="117"/>
      <c r="J5" s="117"/>
      <c r="K5" s="117"/>
    </row>
    <row r="6" spans="2:8" ht="12.75" customHeight="1" thickBot="1">
      <c r="B6" s="72"/>
      <c r="C6" s="73"/>
      <c r="E6" s="74"/>
      <c r="F6" s="74"/>
      <c r="G6" s="74"/>
      <c r="H6" s="74"/>
    </row>
    <row r="7" spans="2:11" ht="12.75" customHeight="1" thickBot="1">
      <c r="B7" s="72" t="s">
        <v>216</v>
      </c>
      <c r="C7" s="111">
        <v>21002</v>
      </c>
      <c r="E7" s="117"/>
      <c r="F7" s="117"/>
      <c r="G7" s="117"/>
      <c r="H7" s="117"/>
      <c r="I7" s="117"/>
      <c r="J7" s="117"/>
      <c r="K7" s="117"/>
    </row>
    <row r="8" spans="3:11" ht="12.75" customHeight="1">
      <c r="C8" s="75"/>
      <c r="E8" s="117"/>
      <c r="F8" s="117"/>
      <c r="G8" s="117"/>
      <c r="H8" s="117"/>
      <c r="I8" s="117"/>
      <c r="J8" s="117"/>
      <c r="K8" s="117"/>
    </row>
    <row r="9" spans="3:8" ht="12.75" customHeight="1" thickBot="1">
      <c r="C9" s="75"/>
      <c r="E9" s="76"/>
      <c r="F9" s="76"/>
      <c r="G9" s="76"/>
      <c r="H9" s="76"/>
    </row>
    <row r="10" spans="2:11" ht="12.75" customHeight="1" thickBot="1">
      <c r="B10" s="77" t="s">
        <v>217</v>
      </c>
      <c r="C10" s="112">
        <v>10006</v>
      </c>
      <c r="E10" s="117"/>
      <c r="F10" s="117"/>
      <c r="G10" s="117"/>
      <c r="H10" s="117"/>
      <c r="I10" s="117"/>
      <c r="J10" s="117"/>
      <c r="K10" s="117"/>
    </row>
    <row r="11" spans="5:11" ht="12.75" customHeight="1">
      <c r="E11" s="117"/>
      <c r="F11" s="117"/>
      <c r="G11" s="117"/>
      <c r="H11" s="117"/>
      <c r="I11" s="117"/>
      <c r="J11" s="117"/>
      <c r="K11" s="117"/>
    </row>
    <row r="13" spans="2:7" ht="18">
      <c r="B13" s="78" t="s">
        <v>150</v>
      </c>
      <c r="G13" s="79" t="s">
        <v>149</v>
      </c>
    </row>
    <row r="14" spans="7:10" ht="12.75">
      <c r="G14" s="80"/>
      <c r="H14" s="80"/>
      <c r="I14" s="80"/>
      <c r="J14" s="81"/>
    </row>
    <row r="15" spans="2:10" ht="12.75">
      <c r="B15" s="82" t="s">
        <v>223</v>
      </c>
      <c r="C15" s="83" t="s">
        <v>210</v>
      </c>
      <c r="D15" s="84"/>
      <c r="E15" s="85"/>
      <c r="G15" s="86" t="s">
        <v>223</v>
      </c>
      <c r="H15" s="87" t="s">
        <v>152</v>
      </c>
      <c r="I15" s="88"/>
      <c r="J15" s="89"/>
    </row>
    <row r="16" spans="2:10" ht="12.75">
      <c r="B16" s="90" t="s">
        <v>211</v>
      </c>
      <c r="C16" s="83" t="s">
        <v>208</v>
      </c>
      <c r="D16" s="91"/>
      <c r="E16" s="85"/>
      <c r="G16" s="92" t="s">
        <v>153</v>
      </c>
      <c r="H16" s="87" t="s">
        <v>154</v>
      </c>
      <c r="I16" s="93"/>
      <c r="J16" s="94"/>
    </row>
    <row r="17" spans="2:10" ht="13.5" thickBot="1">
      <c r="B17" s="95" t="s">
        <v>155</v>
      </c>
      <c r="C17" s="96" t="s">
        <v>212</v>
      </c>
      <c r="D17" s="97"/>
      <c r="E17" s="98"/>
      <c r="G17" s="99" t="s">
        <v>155</v>
      </c>
      <c r="H17" s="100" t="s">
        <v>156</v>
      </c>
      <c r="I17" s="101"/>
      <c r="J17" s="102"/>
    </row>
    <row r="18" spans="2:10" ht="13.5" thickTop="1">
      <c r="B18" s="90" t="s">
        <v>211</v>
      </c>
      <c r="C18" s="83" t="s">
        <v>213</v>
      </c>
      <c r="D18" s="103">
        <v>0.03</v>
      </c>
      <c r="E18" s="85"/>
      <c r="G18" s="92" t="s">
        <v>153</v>
      </c>
      <c r="H18" s="87" t="s">
        <v>157</v>
      </c>
      <c r="I18" s="104">
        <v>0.05</v>
      </c>
      <c r="J18" s="94"/>
    </row>
    <row r="19" spans="2:10" ht="13.5" thickBot="1">
      <c r="B19" s="95" t="s">
        <v>155</v>
      </c>
      <c r="C19" s="96" t="s">
        <v>214</v>
      </c>
      <c r="D19" s="97"/>
      <c r="E19" s="98"/>
      <c r="G19" s="99" t="s">
        <v>155</v>
      </c>
      <c r="H19" s="100" t="s">
        <v>158</v>
      </c>
      <c r="I19" s="101"/>
      <c r="J19" s="102"/>
    </row>
    <row r="20" spans="2:10" ht="13.5" thickTop="1">
      <c r="B20" s="90" t="s">
        <v>153</v>
      </c>
      <c r="C20" s="83" t="s">
        <v>215</v>
      </c>
      <c r="D20" s="105"/>
      <c r="E20" s="85"/>
      <c r="G20" s="92" t="s">
        <v>153</v>
      </c>
      <c r="H20" s="87" t="s">
        <v>159</v>
      </c>
      <c r="I20" s="104">
        <v>0.03</v>
      </c>
      <c r="J20" s="94"/>
    </row>
    <row r="21" spans="2:10" ht="13.5" thickBot="1">
      <c r="B21" s="95" t="s">
        <v>155</v>
      </c>
      <c r="C21" s="96" t="s">
        <v>152</v>
      </c>
      <c r="D21" s="97"/>
      <c r="E21" s="98"/>
      <c r="G21" s="99" t="s">
        <v>155</v>
      </c>
      <c r="H21" s="100" t="s">
        <v>160</v>
      </c>
      <c r="I21" s="101"/>
      <c r="J21" s="102"/>
    </row>
    <row r="22" spans="2:10" ht="13.5" thickTop="1">
      <c r="B22" s="90" t="s">
        <v>153</v>
      </c>
      <c r="C22" s="83" t="s">
        <v>220</v>
      </c>
      <c r="D22" s="103">
        <v>0.16</v>
      </c>
      <c r="E22" s="85"/>
      <c r="G22" s="92" t="s">
        <v>153</v>
      </c>
      <c r="H22" s="87" t="s">
        <v>161</v>
      </c>
      <c r="I22" s="93"/>
      <c r="J22" s="94"/>
    </row>
    <row r="23" spans="2:10" ht="13.5" thickBot="1">
      <c r="B23" s="95" t="s">
        <v>155</v>
      </c>
      <c r="C23" s="96" t="s">
        <v>221</v>
      </c>
      <c r="D23" s="97"/>
      <c r="E23" s="98"/>
      <c r="G23" s="99" t="s">
        <v>155</v>
      </c>
      <c r="H23" s="100" t="s">
        <v>162</v>
      </c>
      <c r="I23" s="101"/>
      <c r="J23" s="102"/>
    </row>
    <row r="24" spans="7:10" ht="13.5" thickTop="1">
      <c r="G24" s="92" t="s">
        <v>153</v>
      </c>
      <c r="H24" s="87" t="s">
        <v>209</v>
      </c>
      <c r="I24" s="93"/>
      <c r="J24" s="94"/>
    </row>
    <row r="25" spans="7:10" ht="13.5" thickBot="1">
      <c r="G25" s="99" t="s">
        <v>155</v>
      </c>
      <c r="H25" s="100" t="s">
        <v>163</v>
      </c>
      <c r="I25" s="106"/>
      <c r="J25" s="102"/>
    </row>
    <row r="26" spans="7:10" ht="13.5" thickTop="1">
      <c r="G26" s="92" t="s">
        <v>153</v>
      </c>
      <c r="H26" s="87" t="s">
        <v>220</v>
      </c>
      <c r="I26" s="103">
        <f>IF(K27=1,0.16,0.19)</f>
        <v>0.19</v>
      </c>
      <c r="J26" s="107"/>
    </row>
    <row r="27" spans="7:11" ht="13.5" thickBot="1">
      <c r="G27" s="108" t="s">
        <v>155</v>
      </c>
      <c r="H27" s="109" t="s">
        <v>222</v>
      </c>
      <c r="I27" s="97"/>
      <c r="J27" s="110"/>
      <c r="K27" s="113">
        <v>2</v>
      </c>
    </row>
    <row r="28" ht="13.5" thickTop="1"/>
  </sheetData>
  <sheetProtection/>
  <mergeCells count="5">
    <mergeCell ref="E10:K11"/>
    <mergeCell ref="B1:K1"/>
    <mergeCell ref="B2:K2"/>
    <mergeCell ref="E4:K5"/>
    <mergeCell ref="E7:K8"/>
  </mergeCells>
  <dataValidations count="3">
    <dataValidation type="list" allowBlank="1" showInputMessage="1" showErrorMessage="1" sqref="C4:C6">
      <formula1>ANR</formula1>
    </dataValidation>
    <dataValidation type="list" allowBlank="1" showInputMessage="1" showErrorMessage="1" sqref="C7">
      <formula1>LNR</formula1>
    </dataValidation>
    <dataValidation type="list" allowBlank="1" showInputMessage="1" showErrorMessage="1" sqref="C10">
      <formula1>KNR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7"/>
  <sheetViews>
    <sheetView showGridLines="0" workbookViewId="0" topLeftCell="A1">
      <selection activeCell="J16" sqref="J16"/>
    </sheetView>
  </sheetViews>
  <sheetFormatPr defaultColWidth="11.421875" defaultRowHeight="12.75"/>
  <cols>
    <col min="1" max="1" width="3.8515625" style="71" customWidth="1"/>
    <col min="2" max="2" width="10.00390625" style="71" customWidth="1"/>
    <col min="3" max="3" width="18.7109375" style="71" customWidth="1"/>
    <col min="4" max="4" width="7.28125" style="71" bestFit="1" customWidth="1"/>
    <col min="5" max="5" width="9.7109375" style="71" customWidth="1"/>
    <col min="6" max="6" width="9.00390625" style="71" customWidth="1"/>
    <col min="7" max="7" width="6.421875" style="71" customWidth="1"/>
    <col min="8" max="8" width="21.00390625" style="71" customWidth="1"/>
    <col min="9" max="9" width="8.421875" style="71" bestFit="1" customWidth="1"/>
    <col min="10" max="10" width="10.140625" style="71" customWidth="1"/>
    <col min="11" max="16384" width="11.421875" style="71" customWidth="1"/>
  </cols>
  <sheetData>
    <row r="1" spans="2:11" ht="25.5">
      <c r="B1" s="118" t="s">
        <v>218</v>
      </c>
      <c r="C1" s="119"/>
      <c r="D1" s="119"/>
      <c r="E1" s="119"/>
      <c r="F1" s="119"/>
      <c r="G1" s="119"/>
      <c r="H1" s="119"/>
      <c r="I1" s="119"/>
      <c r="J1" s="119"/>
      <c r="K1" s="120"/>
    </row>
    <row r="2" spans="2:11" ht="13.5" thickBot="1">
      <c r="B2" s="121" t="s">
        <v>219</v>
      </c>
      <c r="C2" s="122"/>
      <c r="D2" s="122"/>
      <c r="E2" s="122"/>
      <c r="F2" s="122"/>
      <c r="G2" s="122"/>
      <c r="H2" s="122"/>
      <c r="I2" s="122"/>
      <c r="J2" s="122"/>
      <c r="K2" s="123"/>
    </row>
    <row r="3" ht="13.5" thickBot="1"/>
    <row r="4" spans="2:11" ht="12.75" customHeight="1" thickBot="1">
      <c r="B4" s="72" t="s">
        <v>164</v>
      </c>
      <c r="C4" s="111">
        <v>511030</v>
      </c>
      <c r="E4" s="117" t="str">
        <f>VLOOKUP(C4,Artikel,2)</f>
        <v>Farbstifte, 18 Farben im Metalletui
</v>
      </c>
      <c r="F4" s="117"/>
      <c r="G4" s="117"/>
      <c r="H4" s="117"/>
      <c r="I4" s="117"/>
      <c r="J4" s="117"/>
      <c r="K4" s="117"/>
    </row>
    <row r="5" spans="2:11" ht="12.75" customHeight="1">
      <c r="B5" s="72"/>
      <c r="C5" s="73"/>
      <c r="E5" s="117"/>
      <c r="F5" s="117"/>
      <c r="G5" s="117"/>
      <c r="H5" s="117"/>
      <c r="I5" s="117"/>
      <c r="J5" s="117"/>
      <c r="K5" s="117"/>
    </row>
    <row r="6" spans="2:8" ht="12.75" customHeight="1" thickBot="1">
      <c r="B6" s="72"/>
      <c r="C6" s="73"/>
      <c r="E6" s="74"/>
      <c r="F6" s="74"/>
      <c r="G6" s="74"/>
      <c r="H6" s="74"/>
    </row>
    <row r="7" spans="2:11" ht="12.75" customHeight="1" thickBot="1">
      <c r="B7" s="72" t="s">
        <v>216</v>
      </c>
      <c r="C7" s="111">
        <v>22004</v>
      </c>
      <c r="E7" s="117" t="str">
        <f>VLOOKUP(C7,Lieferanten,2)</f>
        <v>Kohler AG</v>
      </c>
      <c r="F7" s="117"/>
      <c r="G7" s="117"/>
      <c r="H7" s="117"/>
      <c r="I7" s="117"/>
      <c r="J7" s="117"/>
      <c r="K7" s="117"/>
    </row>
    <row r="8" spans="3:11" ht="12.75" customHeight="1">
      <c r="C8" s="75"/>
      <c r="E8" s="117"/>
      <c r="F8" s="117"/>
      <c r="G8" s="117"/>
      <c r="H8" s="117"/>
      <c r="I8" s="117"/>
      <c r="J8" s="117"/>
      <c r="K8" s="117"/>
    </row>
    <row r="9" spans="3:8" ht="12.75" customHeight="1" thickBot="1">
      <c r="C9" s="75"/>
      <c r="E9" s="76"/>
      <c r="F9" s="76"/>
      <c r="G9" s="76"/>
      <c r="H9" s="76"/>
    </row>
    <row r="10" spans="2:11" ht="12.75" customHeight="1" thickBot="1">
      <c r="B10" s="77" t="s">
        <v>217</v>
      </c>
      <c r="C10" s="112">
        <v>10006</v>
      </c>
      <c r="E10" s="117" t="str">
        <f>VLOOKUP(C10,Kunden,2)</f>
        <v>Buschgarten KG</v>
      </c>
      <c r="F10" s="117"/>
      <c r="G10" s="117"/>
      <c r="H10" s="117"/>
      <c r="I10" s="117"/>
      <c r="J10" s="117"/>
      <c r="K10" s="117"/>
    </row>
    <row r="11" spans="5:11" ht="12.75" customHeight="1">
      <c r="E11" s="117"/>
      <c r="F11" s="117"/>
      <c r="G11" s="117"/>
      <c r="H11" s="117"/>
      <c r="I11" s="117"/>
      <c r="J11" s="117"/>
      <c r="K11" s="117"/>
    </row>
    <row r="13" spans="2:7" ht="18">
      <c r="B13" s="78" t="s">
        <v>150</v>
      </c>
      <c r="G13" s="79" t="s">
        <v>149</v>
      </c>
    </row>
    <row r="14" spans="7:10" ht="12.75">
      <c r="G14" s="80"/>
      <c r="H14" s="80"/>
      <c r="I14" s="80"/>
      <c r="J14" s="81"/>
    </row>
    <row r="15" spans="2:10" ht="12.75">
      <c r="B15" s="82" t="s">
        <v>223</v>
      </c>
      <c r="C15" s="83" t="s">
        <v>210</v>
      </c>
      <c r="D15" s="84"/>
      <c r="E15" s="85">
        <f>VLOOKUP(C4,Artikel,4)</f>
        <v>55.72</v>
      </c>
      <c r="G15" s="86" t="s">
        <v>223</v>
      </c>
      <c r="H15" s="87" t="s">
        <v>152</v>
      </c>
      <c r="I15" s="88"/>
      <c r="J15" s="89">
        <f>E21</f>
        <v>46.060655999999994</v>
      </c>
    </row>
    <row r="16" spans="2:10" ht="12.75">
      <c r="B16" s="90" t="s">
        <v>211</v>
      </c>
      <c r="C16" s="83" t="s">
        <v>208</v>
      </c>
      <c r="D16" s="91">
        <f>VLOOKUP(C7,Lieferanten,10)</f>
        <v>0.16</v>
      </c>
      <c r="E16" s="85">
        <f>E15*D16</f>
        <v>8.9152</v>
      </c>
      <c r="G16" s="92" t="s">
        <v>153</v>
      </c>
      <c r="H16" s="87" t="s">
        <v>154</v>
      </c>
      <c r="I16" s="93">
        <f>VLOOKUP(C4,Artikel,8)</f>
        <v>0.05</v>
      </c>
      <c r="J16" s="94">
        <f>J15*I16</f>
        <v>2.3030328</v>
      </c>
    </row>
    <row r="17" spans="2:10" ht="13.5" thickBot="1">
      <c r="B17" s="95" t="s">
        <v>155</v>
      </c>
      <c r="C17" s="96" t="s">
        <v>212</v>
      </c>
      <c r="D17" s="97"/>
      <c r="E17" s="98">
        <f>E15-E16</f>
        <v>46.8048</v>
      </c>
      <c r="G17" s="99" t="s">
        <v>155</v>
      </c>
      <c r="H17" s="100" t="s">
        <v>156</v>
      </c>
      <c r="I17" s="101"/>
      <c r="J17" s="102">
        <f>J15+J16</f>
        <v>48.36368879999999</v>
      </c>
    </row>
    <row r="18" spans="2:11" ht="13.5" thickTop="1">
      <c r="B18" s="90" t="s">
        <v>211</v>
      </c>
      <c r="C18" s="83" t="s">
        <v>213</v>
      </c>
      <c r="D18" s="103">
        <v>0.03</v>
      </c>
      <c r="E18" s="85">
        <f>E17*D18</f>
        <v>1.404144</v>
      </c>
      <c r="G18" s="92" t="s">
        <v>153</v>
      </c>
      <c r="H18" s="87" t="s">
        <v>157</v>
      </c>
      <c r="I18" s="93">
        <f>K18/100</f>
        <v>0.05</v>
      </c>
      <c r="J18" s="94">
        <f>I18*J17</f>
        <v>2.4181844399999997</v>
      </c>
      <c r="K18" s="113">
        <v>5</v>
      </c>
    </row>
    <row r="19" spans="2:10" ht="13.5" thickBot="1">
      <c r="B19" s="95" t="s">
        <v>155</v>
      </c>
      <c r="C19" s="96" t="s">
        <v>214</v>
      </c>
      <c r="D19" s="97"/>
      <c r="E19" s="98">
        <f>E17-E18</f>
        <v>45.400656</v>
      </c>
      <c r="G19" s="99" t="s">
        <v>155</v>
      </c>
      <c r="H19" s="100" t="s">
        <v>158</v>
      </c>
      <c r="I19" s="101"/>
      <c r="J19" s="102">
        <f>J17+J18</f>
        <v>50.78187323999999</v>
      </c>
    </row>
    <row r="20" spans="2:11" ht="13.5" thickTop="1">
      <c r="B20" s="90" t="s">
        <v>153</v>
      </c>
      <c r="C20" s="83" t="s">
        <v>215</v>
      </c>
      <c r="D20" s="105">
        <f>VLOOKUP(C4,Artikel,3)</f>
        <v>0.66</v>
      </c>
      <c r="E20" s="85">
        <f>D20</f>
        <v>0.66</v>
      </c>
      <c r="G20" s="92" t="s">
        <v>153</v>
      </c>
      <c r="H20" s="87" t="s">
        <v>159</v>
      </c>
      <c r="I20" s="115">
        <f>IF(K20=1,0.025,IF(K20=2,0.03,0.04))</f>
        <v>0.025</v>
      </c>
      <c r="J20" s="94">
        <f>ROUND(J19/(1-I20)*I20,2)</f>
        <v>1.3</v>
      </c>
      <c r="K20" s="113">
        <v>1</v>
      </c>
    </row>
    <row r="21" spans="2:10" ht="13.5" thickBot="1">
      <c r="B21" s="95" t="s">
        <v>155</v>
      </c>
      <c r="C21" s="96" t="s">
        <v>152</v>
      </c>
      <c r="D21" s="97"/>
      <c r="E21" s="98">
        <f>E19+E20</f>
        <v>46.060655999999994</v>
      </c>
      <c r="G21" s="99" t="s">
        <v>155</v>
      </c>
      <c r="H21" s="100" t="s">
        <v>160</v>
      </c>
      <c r="I21" s="101"/>
      <c r="J21" s="102">
        <f>J19+J20</f>
        <v>52.081873239999986</v>
      </c>
    </row>
    <row r="22" spans="2:10" ht="13.5" thickTop="1">
      <c r="B22" s="90" t="s">
        <v>153</v>
      </c>
      <c r="C22" s="83" t="s">
        <v>220</v>
      </c>
      <c r="D22" s="114">
        <f>IF(K27=1,0.16,0.19)</f>
        <v>0.19</v>
      </c>
      <c r="E22" s="85">
        <f>E21*D22</f>
        <v>8.75152464</v>
      </c>
      <c r="G22" s="92" t="s">
        <v>153</v>
      </c>
      <c r="H22" s="87" t="s">
        <v>161</v>
      </c>
      <c r="I22" s="93">
        <f>VLOOKUP(C10,Kunden,9)</f>
        <v>0.18</v>
      </c>
      <c r="J22" s="94">
        <f>J21/(1-I22)*I22</f>
        <v>11.432606320975605</v>
      </c>
    </row>
    <row r="23" spans="2:10" ht="13.5" thickBot="1">
      <c r="B23" s="95" t="s">
        <v>155</v>
      </c>
      <c r="C23" s="96" t="s">
        <v>221</v>
      </c>
      <c r="D23" s="97"/>
      <c r="E23" s="98">
        <f>E21+E22</f>
        <v>54.812180639999994</v>
      </c>
      <c r="G23" s="99" t="s">
        <v>155</v>
      </c>
      <c r="H23" s="100" t="s">
        <v>162</v>
      </c>
      <c r="I23" s="101"/>
      <c r="J23" s="102">
        <f>J21+J22</f>
        <v>63.51447956097559</v>
      </c>
    </row>
    <row r="24" spans="7:10" ht="13.5" thickTop="1">
      <c r="G24" s="92" t="s">
        <v>153</v>
      </c>
      <c r="H24" s="87" t="s">
        <v>209</v>
      </c>
      <c r="I24" s="93">
        <f>VLOOKUP(C4,Artikel,8)</f>
        <v>0.05</v>
      </c>
      <c r="J24" s="94">
        <f>J23/(1-I24)*I24</f>
        <v>3.3428673453145046</v>
      </c>
    </row>
    <row r="25" spans="7:10" ht="13.5" thickBot="1">
      <c r="G25" s="99" t="s">
        <v>155</v>
      </c>
      <c r="H25" s="100" t="s">
        <v>163</v>
      </c>
      <c r="I25" s="106"/>
      <c r="J25" s="102">
        <f>J23+J24</f>
        <v>66.85734690629009</v>
      </c>
    </row>
    <row r="26" spans="7:10" ht="13.5" thickTop="1">
      <c r="G26" s="92" t="s">
        <v>153</v>
      </c>
      <c r="H26" s="87" t="s">
        <v>220</v>
      </c>
      <c r="I26" s="114">
        <f>IF(K27=1,0.16,0.19)</f>
        <v>0.19</v>
      </c>
      <c r="J26" s="107">
        <f>J25*I26</f>
        <v>12.702895912195117</v>
      </c>
    </row>
    <row r="27" spans="7:11" ht="13.5" thickBot="1">
      <c r="G27" s="108" t="s">
        <v>155</v>
      </c>
      <c r="H27" s="109" t="s">
        <v>222</v>
      </c>
      <c r="I27" s="97"/>
      <c r="J27" s="110">
        <f>J25+J26</f>
        <v>79.56024281848521</v>
      </c>
      <c r="K27" s="113">
        <v>2</v>
      </c>
    </row>
    <row r="28" ht="13.5" thickTop="1"/>
  </sheetData>
  <sheetProtection/>
  <mergeCells count="5">
    <mergeCell ref="E10:K11"/>
    <mergeCell ref="B1:K1"/>
    <mergeCell ref="B2:K2"/>
    <mergeCell ref="E4:K5"/>
    <mergeCell ref="E7:K8"/>
  </mergeCells>
  <dataValidations count="3">
    <dataValidation type="list" allowBlank="1" showInputMessage="1" showErrorMessage="1" sqref="C4:C6">
      <formula1>ANR</formula1>
    </dataValidation>
    <dataValidation type="list" allowBlank="1" showInputMessage="1" showErrorMessage="1" sqref="C7">
      <formula1>LNR</formula1>
    </dataValidation>
    <dataValidation type="list" allowBlank="1" showInputMessage="1" showErrorMessage="1" sqref="C10">
      <formula1>KNR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H2"/>
    </sheetView>
  </sheetViews>
  <sheetFormatPr defaultColWidth="11.421875" defaultRowHeight="12.75"/>
  <cols>
    <col min="1" max="1" width="30.57421875" style="0" bestFit="1" customWidth="1"/>
    <col min="2" max="2" width="21.7109375" style="0" customWidth="1"/>
    <col min="3" max="3" width="14.7109375" style="0" bestFit="1" customWidth="1"/>
    <col min="6" max="6" width="13.8515625" style="64" customWidth="1"/>
    <col min="7" max="7" width="11.421875" style="64" customWidth="1"/>
    <col min="8" max="8" width="20.140625" style="0" customWidth="1"/>
  </cols>
  <sheetData>
    <row r="1" spans="1:8" ht="25.5">
      <c r="A1" s="35" t="s">
        <v>172</v>
      </c>
      <c r="B1" s="36" t="s">
        <v>173</v>
      </c>
      <c r="C1" s="37" t="s">
        <v>215</v>
      </c>
      <c r="D1" s="38" t="s">
        <v>174</v>
      </c>
      <c r="E1" s="38" t="s">
        <v>175</v>
      </c>
      <c r="F1" s="37" t="s">
        <v>171</v>
      </c>
      <c r="G1" s="37" t="s">
        <v>209</v>
      </c>
      <c r="H1" s="39" t="s">
        <v>154</v>
      </c>
    </row>
    <row r="2" spans="1:8" ht="12.75">
      <c r="A2" s="40"/>
      <c r="B2" s="41"/>
      <c r="C2" s="42"/>
      <c r="D2" s="43"/>
      <c r="E2" s="43"/>
      <c r="F2" s="51"/>
      <c r="G2" s="51"/>
      <c r="H2" s="61"/>
    </row>
    <row r="3" spans="1:8" ht="25.5">
      <c r="A3" s="44">
        <v>511010</v>
      </c>
      <c r="B3" s="45" t="s">
        <v>176</v>
      </c>
      <c r="C3" s="46">
        <v>0.5</v>
      </c>
      <c r="D3" s="46">
        <v>25.32</v>
      </c>
      <c r="E3" s="46">
        <v>43.73</v>
      </c>
      <c r="F3" s="62" t="str">
        <f>"W"&amp;MID(A3,2,1)</f>
        <v>W1</v>
      </c>
      <c r="G3" s="68">
        <f>VLOOKUP(F3,$A$43:$B$47,2)</f>
        <v>0.06</v>
      </c>
      <c r="H3" s="63">
        <f>VLOOKUP(F3,$A$43:$C$47,3)</f>
        <v>0.05</v>
      </c>
    </row>
    <row r="4" spans="1:8" ht="38.25">
      <c r="A4" s="44">
        <v>511020</v>
      </c>
      <c r="B4" s="45" t="s">
        <v>177</v>
      </c>
      <c r="C4" s="46">
        <v>0.44</v>
      </c>
      <c r="D4" s="46">
        <v>20.44</v>
      </c>
      <c r="E4" s="46">
        <v>35.32</v>
      </c>
      <c r="F4" s="62" t="str">
        <f aca="true" t="shared" si="0" ref="F4:F35">"W"&amp;MID(A4,2,1)</f>
        <v>W1</v>
      </c>
      <c r="G4" s="68">
        <f aca="true" t="shared" si="1" ref="G4:G35">VLOOKUP(F4,$A$43:$B$47,2)</f>
        <v>0.06</v>
      </c>
      <c r="H4" s="63">
        <f aca="true" t="shared" si="2" ref="H4:H35">VLOOKUP(F4,$A$43:$C$47,3)</f>
        <v>0.05</v>
      </c>
    </row>
    <row r="5" spans="1:8" ht="38.25">
      <c r="A5" s="44">
        <v>511030</v>
      </c>
      <c r="B5" s="45" t="s">
        <v>178</v>
      </c>
      <c r="C5" s="46">
        <v>0.66</v>
      </c>
      <c r="D5" s="46">
        <v>55.72</v>
      </c>
      <c r="E5" s="46">
        <v>96.23</v>
      </c>
      <c r="F5" s="62" t="str">
        <f t="shared" si="0"/>
        <v>W1</v>
      </c>
      <c r="G5" s="68">
        <f t="shared" si="1"/>
        <v>0.06</v>
      </c>
      <c r="H5" s="63">
        <f t="shared" si="2"/>
        <v>0.05</v>
      </c>
    </row>
    <row r="6" spans="1:8" ht="38.25">
      <c r="A6" s="44">
        <v>512040</v>
      </c>
      <c r="B6" s="45" t="s">
        <v>179</v>
      </c>
      <c r="C6" s="46">
        <v>0.22</v>
      </c>
      <c r="D6" s="46">
        <v>7.22</v>
      </c>
      <c r="E6" s="46">
        <v>12.46</v>
      </c>
      <c r="F6" s="62" t="str">
        <f t="shared" si="0"/>
        <v>W1</v>
      </c>
      <c r="G6" s="68">
        <f t="shared" si="1"/>
        <v>0.06</v>
      </c>
      <c r="H6" s="63">
        <f t="shared" si="2"/>
        <v>0.05</v>
      </c>
    </row>
    <row r="7" spans="1:8" ht="38.25">
      <c r="A7" s="44">
        <v>512050</v>
      </c>
      <c r="B7" s="45" t="s">
        <v>180</v>
      </c>
      <c r="C7" s="46">
        <v>1</v>
      </c>
      <c r="D7" s="46">
        <v>12.22</v>
      </c>
      <c r="E7" s="46">
        <v>21.11</v>
      </c>
      <c r="F7" s="62" t="str">
        <f t="shared" si="0"/>
        <v>W1</v>
      </c>
      <c r="G7" s="68">
        <f t="shared" si="1"/>
        <v>0.06</v>
      </c>
      <c r="H7" s="63">
        <f t="shared" si="2"/>
        <v>0.05</v>
      </c>
    </row>
    <row r="8" spans="1:8" ht="38.25">
      <c r="A8" s="44">
        <v>512060</v>
      </c>
      <c r="B8" s="45" t="s">
        <v>181</v>
      </c>
      <c r="C8" s="46">
        <v>0.95</v>
      </c>
      <c r="D8" s="46">
        <v>26.94</v>
      </c>
      <c r="E8" s="46">
        <v>46.54</v>
      </c>
      <c r="F8" s="62" t="str">
        <f t="shared" si="0"/>
        <v>W1</v>
      </c>
      <c r="G8" s="68">
        <f t="shared" si="1"/>
        <v>0.06</v>
      </c>
      <c r="H8" s="63">
        <f t="shared" si="2"/>
        <v>0.05</v>
      </c>
    </row>
    <row r="9" spans="1:8" ht="25.5">
      <c r="A9" s="44">
        <v>512070</v>
      </c>
      <c r="B9" s="45" t="s">
        <v>182</v>
      </c>
      <c r="C9" s="46">
        <v>0.5</v>
      </c>
      <c r="D9" s="46">
        <v>26.73</v>
      </c>
      <c r="E9" s="46">
        <v>46.17</v>
      </c>
      <c r="F9" s="62" t="str">
        <f t="shared" si="0"/>
        <v>W1</v>
      </c>
      <c r="G9" s="68">
        <f t="shared" si="1"/>
        <v>0.06</v>
      </c>
      <c r="H9" s="63">
        <f t="shared" si="2"/>
        <v>0.05</v>
      </c>
    </row>
    <row r="10" spans="1:8" ht="51">
      <c r="A10" s="44">
        <v>512075</v>
      </c>
      <c r="B10" s="45" t="s">
        <v>183</v>
      </c>
      <c r="C10" s="46">
        <v>0.44</v>
      </c>
      <c r="D10" s="46">
        <v>65.03</v>
      </c>
      <c r="E10" s="46">
        <v>112.33</v>
      </c>
      <c r="F10" s="62" t="str">
        <f t="shared" si="0"/>
        <v>W1</v>
      </c>
      <c r="G10" s="68">
        <f t="shared" si="1"/>
        <v>0.06</v>
      </c>
      <c r="H10" s="63">
        <f t="shared" si="2"/>
        <v>0.05</v>
      </c>
    </row>
    <row r="11" spans="1:8" ht="25.5">
      <c r="A11" s="44">
        <v>512080</v>
      </c>
      <c r="B11" s="45" t="s">
        <v>184</v>
      </c>
      <c r="C11" s="46">
        <v>0.66</v>
      </c>
      <c r="D11" s="46">
        <v>13.33</v>
      </c>
      <c r="E11" s="46">
        <v>23.03</v>
      </c>
      <c r="F11" s="62" t="str">
        <f t="shared" si="0"/>
        <v>W1</v>
      </c>
      <c r="G11" s="68">
        <f t="shared" si="1"/>
        <v>0.06</v>
      </c>
      <c r="H11" s="63">
        <f t="shared" si="2"/>
        <v>0.05</v>
      </c>
    </row>
    <row r="12" spans="1:8" ht="38.25">
      <c r="A12" s="44">
        <v>513090</v>
      </c>
      <c r="B12" s="45" t="s">
        <v>185</v>
      </c>
      <c r="C12" s="46">
        <v>0.22</v>
      </c>
      <c r="D12" s="46">
        <v>72.8</v>
      </c>
      <c r="E12" s="46">
        <v>125.76</v>
      </c>
      <c r="F12" s="62" t="str">
        <f t="shared" si="0"/>
        <v>W1</v>
      </c>
      <c r="G12" s="68">
        <f t="shared" si="1"/>
        <v>0.06</v>
      </c>
      <c r="H12" s="63">
        <f t="shared" si="2"/>
        <v>0.05</v>
      </c>
    </row>
    <row r="13" spans="1:8" ht="38.25">
      <c r="A13" s="44">
        <v>514100</v>
      </c>
      <c r="B13" s="45" t="s">
        <v>186</v>
      </c>
      <c r="C13" s="46">
        <v>1</v>
      </c>
      <c r="D13" s="46">
        <v>40</v>
      </c>
      <c r="E13" s="46">
        <v>69.1</v>
      </c>
      <c r="F13" s="62" t="str">
        <f t="shared" si="0"/>
        <v>W1</v>
      </c>
      <c r="G13" s="68">
        <f t="shared" si="1"/>
        <v>0.06</v>
      </c>
      <c r="H13" s="63">
        <f t="shared" si="2"/>
        <v>0.05</v>
      </c>
    </row>
    <row r="14" spans="1:8" ht="38.25">
      <c r="A14" s="44">
        <v>515110</v>
      </c>
      <c r="B14" s="45" t="s">
        <v>187</v>
      </c>
      <c r="C14" s="46">
        <v>0.95</v>
      </c>
      <c r="D14" s="46">
        <v>17.67</v>
      </c>
      <c r="E14" s="46">
        <v>30.52</v>
      </c>
      <c r="F14" s="62" t="str">
        <f t="shared" si="0"/>
        <v>W1</v>
      </c>
      <c r="G14" s="68">
        <f t="shared" si="1"/>
        <v>0.06</v>
      </c>
      <c r="H14" s="63">
        <f t="shared" si="2"/>
        <v>0.05</v>
      </c>
    </row>
    <row r="15" spans="1:8" ht="38.25">
      <c r="A15" s="44">
        <v>521120</v>
      </c>
      <c r="B15" s="45" t="s">
        <v>188</v>
      </c>
      <c r="C15" s="46">
        <v>0.5</v>
      </c>
      <c r="D15" s="46">
        <v>62.61</v>
      </c>
      <c r="E15" s="46">
        <v>111.71</v>
      </c>
      <c r="F15" s="62" t="str">
        <f t="shared" si="0"/>
        <v>W2</v>
      </c>
      <c r="G15" s="68">
        <f t="shared" si="1"/>
        <v>0.09</v>
      </c>
      <c r="H15" s="63">
        <f t="shared" si="2"/>
        <v>0.15</v>
      </c>
    </row>
    <row r="16" spans="1:8" ht="25.5">
      <c r="A16" s="44">
        <v>522130</v>
      </c>
      <c r="B16" s="45" t="s">
        <v>189</v>
      </c>
      <c r="C16" s="46">
        <v>0.44</v>
      </c>
      <c r="D16" s="46">
        <v>22.5</v>
      </c>
      <c r="E16" s="46">
        <v>40.15</v>
      </c>
      <c r="F16" s="62" t="str">
        <f t="shared" si="0"/>
        <v>W2</v>
      </c>
      <c r="G16" s="68">
        <f t="shared" si="1"/>
        <v>0.09</v>
      </c>
      <c r="H16" s="63">
        <f t="shared" si="2"/>
        <v>0.15</v>
      </c>
    </row>
    <row r="17" spans="1:8" ht="25.5">
      <c r="A17" s="44">
        <v>522140</v>
      </c>
      <c r="B17" s="45" t="s">
        <v>190</v>
      </c>
      <c r="C17" s="46">
        <v>0.66</v>
      </c>
      <c r="D17" s="46">
        <v>13.61</v>
      </c>
      <c r="E17" s="46">
        <v>24.29</v>
      </c>
      <c r="F17" s="62" t="str">
        <f t="shared" si="0"/>
        <v>W2</v>
      </c>
      <c r="G17" s="68">
        <f t="shared" si="1"/>
        <v>0.09</v>
      </c>
      <c r="H17" s="63">
        <f t="shared" si="2"/>
        <v>0.15</v>
      </c>
    </row>
    <row r="18" spans="1:8" ht="25.5">
      <c r="A18" s="44">
        <v>523150</v>
      </c>
      <c r="B18" s="45" t="s">
        <v>191</v>
      </c>
      <c r="C18" s="46">
        <v>0.22</v>
      </c>
      <c r="D18" s="46">
        <v>71.11</v>
      </c>
      <c r="E18" s="46">
        <v>126.88</v>
      </c>
      <c r="F18" s="62" t="str">
        <f t="shared" si="0"/>
        <v>W2</v>
      </c>
      <c r="G18" s="68">
        <f t="shared" si="1"/>
        <v>0.09</v>
      </c>
      <c r="H18" s="63">
        <f t="shared" si="2"/>
        <v>0.15</v>
      </c>
    </row>
    <row r="19" spans="1:8" ht="25.5">
      <c r="A19" s="44">
        <v>531160</v>
      </c>
      <c r="B19" s="45" t="s">
        <v>192</v>
      </c>
      <c r="C19" s="46">
        <v>1</v>
      </c>
      <c r="D19" s="46">
        <v>11.44</v>
      </c>
      <c r="E19" s="46">
        <v>20.21</v>
      </c>
      <c r="F19" s="62" t="str">
        <f t="shared" si="0"/>
        <v>W3</v>
      </c>
      <c r="G19" s="68">
        <f t="shared" si="1"/>
        <v>0.08</v>
      </c>
      <c r="H19" s="63">
        <f t="shared" si="2"/>
        <v>0.2</v>
      </c>
    </row>
    <row r="20" spans="1:8" ht="25.5">
      <c r="A20" s="44">
        <v>531170</v>
      </c>
      <c r="B20" s="45" t="s">
        <v>193</v>
      </c>
      <c r="C20" s="46">
        <v>0.95</v>
      </c>
      <c r="D20" s="46">
        <v>11.44</v>
      </c>
      <c r="E20" s="46">
        <v>20.21</v>
      </c>
      <c r="F20" s="62" t="str">
        <f t="shared" si="0"/>
        <v>W3</v>
      </c>
      <c r="G20" s="68">
        <f t="shared" si="1"/>
        <v>0.08</v>
      </c>
      <c r="H20" s="63">
        <f t="shared" si="2"/>
        <v>0.2</v>
      </c>
    </row>
    <row r="21" spans="1:8" ht="38.25">
      <c r="A21" s="44">
        <v>532180</v>
      </c>
      <c r="B21" s="45" t="s">
        <v>194</v>
      </c>
      <c r="C21" s="46">
        <v>0.5</v>
      </c>
      <c r="D21" s="46">
        <v>3.33</v>
      </c>
      <c r="E21" s="46">
        <v>5.88</v>
      </c>
      <c r="F21" s="62" t="str">
        <f t="shared" si="0"/>
        <v>W3</v>
      </c>
      <c r="G21" s="68">
        <f t="shared" si="1"/>
        <v>0.08</v>
      </c>
      <c r="H21" s="63">
        <f t="shared" si="2"/>
        <v>0.2</v>
      </c>
    </row>
    <row r="22" spans="1:8" ht="25.5">
      <c r="A22" s="44">
        <v>533190</v>
      </c>
      <c r="B22" s="45" t="s">
        <v>195</v>
      </c>
      <c r="C22" s="46">
        <v>0.44</v>
      </c>
      <c r="D22" s="46">
        <v>72</v>
      </c>
      <c r="E22" s="46">
        <v>127.08</v>
      </c>
      <c r="F22" s="62" t="str">
        <f t="shared" si="0"/>
        <v>W3</v>
      </c>
      <c r="G22" s="68">
        <f t="shared" si="1"/>
        <v>0.08</v>
      </c>
      <c r="H22" s="63">
        <f t="shared" si="2"/>
        <v>0.2</v>
      </c>
    </row>
    <row r="23" spans="1:8" ht="25.5">
      <c r="A23" s="44">
        <v>533200</v>
      </c>
      <c r="B23" s="45" t="s">
        <v>196</v>
      </c>
      <c r="C23" s="46">
        <v>0.66</v>
      </c>
      <c r="D23" s="46">
        <v>67.33</v>
      </c>
      <c r="E23" s="46">
        <v>118.84</v>
      </c>
      <c r="F23" s="62" t="str">
        <f t="shared" si="0"/>
        <v>W3</v>
      </c>
      <c r="G23" s="68">
        <f t="shared" si="1"/>
        <v>0.08</v>
      </c>
      <c r="H23" s="63">
        <f t="shared" si="2"/>
        <v>0.2</v>
      </c>
    </row>
    <row r="24" spans="1:8" ht="25.5">
      <c r="A24" s="44">
        <v>541210</v>
      </c>
      <c r="B24" s="45" t="s">
        <v>197</v>
      </c>
      <c r="C24" s="46">
        <v>0.22</v>
      </c>
      <c r="D24" s="46">
        <v>15.33</v>
      </c>
      <c r="E24" s="46">
        <v>28.3</v>
      </c>
      <c r="F24" s="62" t="str">
        <f t="shared" si="0"/>
        <v>W4</v>
      </c>
      <c r="G24" s="68">
        <f t="shared" si="1"/>
        <v>0.12</v>
      </c>
      <c r="H24" s="63">
        <f t="shared" si="2"/>
        <v>0.18</v>
      </c>
    </row>
    <row r="25" spans="1:8" ht="12.75">
      <c r="A25" s="44">
        <v>541220</v>
      </c>
      <c r="B25" s="45" t="s">
        <v>198</v>
      </c>
      <c r="C25" s="46">
        <v>1</v>
      </c>
      <c r="D25" s="46">
        <v>19.28</v>
      </c>
      <c r="E25" s="46">
        <v>35.58</v>
      </c>
      <c r="F25" s="62" t="str">
        <f t="shared" si="0"/>
        <v>W4</v>
      </c>
      <c r="G25" s="68">
        <f t="shared" si="1"/>
        <v>0.12</v>
      </c>
      <c r="H25" s="63">
        <f t="shared" si="2"/>
        <v>0.18</v>
      </c>
    </row>
    <row r="26" spans="1:8" ht="12.75">
      <c r="A26" s="44">
        <v>542230</v>
      </c>
      <c r="B26" s="45" t="s">
        <v>151</v>
      </c>
      <c r="C26" s="46">
        <v>0.95</v>
      </c>
      <c r="D26" s="46">
        <v>90.53</v>
      </c>
      <c r="E26" s="46">
        <v>167.05</v>
      </c>
      <c r="F26" s="62" t="str">
        <f t="shared" si="0"/>
        <v>W4</v>
      </c>
      <c r="G26" s="68">
        <f t="shared" si="1"/>
        <v>0.12</v>
      </c>
      <c r="H26" s="63">
        <f t="shared" si="2"/>
        <v>0.18</v>
      </c>
    </row>
    <row r="27" spans="1:8" ht="12.75">
      <c r="A27" s="44">
        <v>542240</v>
      </c>
      <c r="B27" s="45" t="s">
        <v>199</v>
      </c>
      <c r="C27" s="46">
        <v>0.5</v>
      </c>
      <c r="D27" s="46">
        <v>29.47</v>
      </c>
      <c r="E27" s="46">
        <v>54.38</v>
      </c>
      <c r="F27" s="62" t="str">
        <f t="shared" si="0"/>
        <v>W4</v>
      </c>
      <c r="G27" s="68">
        <f t="shared" si="1"/>
        <v>0.12</v>
      </c>
      <c r="H27" s="63">
        <f t="shared" si="2"/>
        <v>0.18</v>
      </c>
    </row>
    <row r="28" spans="1:8" ht="25.5">
      <c r="A28" s="44">
        <v>542250</v>
      </c>
      <c r="B28" s="45" t="s">
        <v>200</v>
      </c>
      <c r="C28" s="46">
        <v>0.5</v>
      </c>
      <c r="D28" s="46">
        <v>15.56</v>
      </c>
      <c r="E28" s="46">
        <v>28.7</v>
      </c>
      <c r="F28" s="62" t="str">
        <f t="shared" si="0"/>
        <v>W4</v>
      </c>
      <c r="G28" s="68">
        <f t="shared" si="1"/>
        <v>0.12</v>
      </c>
      <c r="H28" s="63">
        <f t="shared" si="2"/>
        <v>0.18</v>
      </c>
    </row>
    <row r="29" spans="1:8" ht="25.5">
      <c r="A29" s="44">
        <v>542255</v>
      </c>
      <c r="B29" s="45" t="s">
        <v>201</v>
      </c>
      <c r="C29" s="46">
        <v>0.5</v>
      </c>
      <c r="D29" s="46">
        <v>129.25</v>
      </c>
      <c r="E29" s="46">
        <v>238.5</v>
      </c>
      <c r="F29" s="62" t="str">
        <f t="shared" si="0"/>
        <v>W4</v>
      </c>
      <c r="G29" s="68">
        <f t="shared" si="1"/>
        <v>0.12</v>
      </c>
      <c r="H29" s="63">
        <f t="shared" si="2"/>
        <v>0.18</v>
      </c>
    </row>
    <row r="30" spans="1:8" ht="12.75">
      <c r="A30" s="44">
        <v>543260</v>
      </c>
      <c r="B30" s="45" t="s">
        <v>202</v>
      </c>
      <c r="C30" s="46">
        <v>0.5</v>
      </c>
      <c r="D30" s="46">
        <v>20</v>
      </c>
      <c r="E30" s="46">
        <v>36.91</v>
      </c>
      <c r="F30" s="62" t="str">
        <f t="shared" si="0"/>
        <v>W4</v>
      </c>
      <c r="G30" s="68">
        <f t="shared" si="1"/>
        <v>0.12</v>
      </c>
      <c r="H30" s="63">
        <f t="shared" si="2"/>
        <v>0.18</v>
      </c>
    </row>
    <row r="31" spans="1:8" ht="25.5">
      <c r="A31" s="44">
        <v>543270</v>
      </c>
      <c r="B31" s="45" t="s">
        <v>203</v>
      </c>
      <c r="C31" s="46">
        <v>0.44</v>
      </c>
      <c r="D31" s="46">
        <v>116</v>
      </c>
      <c r="E31" s="46">
        <v>214.03</v>
      </c>
      <c r="F31" s="62" t="str">
        <f t="shared" si="0"/>
        <v>W4</v>
      </c>
      <c r="G31" s="68">
        <f t="shared" si="1"/>
        <v>0.12</v>
      </c>
      <c r="H31" s="63">
        <f t="shared" si="2"/>
        <v>0.18</v>
      </c>
    </row>
    <row r="32" spans="1:8" ht="12.75">
      <c r="A32" s="44">
        <v>551280</v>
      </c>
      <c r="B32" s="45" t="s">
        <v>204</v>
      </c>
      <c r="C32" s="46">
        <v>0.66</v>
      </c>
      <c r="D32" s="46">
        <v>40.56</v>
      </c>
      <c r="E32" s="46">
        <v>76.57</v>
      </c>
      <c r="F32" s="62" t="str">
        <f t="shared" si="0"/>
        <v>W5</v>
      </c>
      <c r="G32" s="68">
        <f t="shared" si="1"/>
        <v>0.14</v>
      </c>
      <c r="H32" s="63">
        <f t="shared" si="2"/>
        <v>0.2</v>
      </c>
    </row>
    <row r="33" spans="1:8" ht="25.5">
      <c r="A33" s="44">
        <v>551290</v>
      </c>
      <c r="B33" s="45" t="s">
        <v>205</v>
      </c>
      <c r="C33" s="46">
        <v>0.22</v>
      </c>
      <c r="D33" s="46">
        <v>63.61</v>
      </c>
      <c r="E33" s="46">
        <v>120.1</v>
      </c>
      <c r="F33" s="62" t="str">
        <f t="shared" si="0"/>
        <v>W5</v>
      </c>
      <c r="G33" s="68">
        <f t="shared" si="1"/>
        <v>0.14</v>
      </c>
      <c r="H33" s="63">
        <f t="shared" si="2"/>
        <v>0.2</v>
      </c>
    </row>
    <row r="34" spans="1:8" ht="12.75">
      <c r="A34" s="44">
        <v>552300</v>
      </c>
      <c r="B34" s="45" t="s">
        <v>206</v>
      </c>
      <c r="C34" s="46">
        <v>1</v>
      </c>
      <c r="D34" s="46">
        <v>66.07</v>
      </c>
      <c r="E34" s="46">
        <v>124.72</v>
      </c>
      <c r="F34" s="62" t="str">
        <f t="shared" si="0"/>
        <v>W5</v>
      </c>
      <c r="G34" s="68">
        <f t="shared" si="1"/>
        <v>0.14</v>
      </c>
      <c r="H34" s="63">
        <f t="shared" si="2"/>
        <v>0.2</v>
      </c>
    </row>
    <row r="35" spans="1:8" ht="25.5">
      <c r="A35" s="44">
        <v>552310</v>
      </c>
      <c r="B35" s="45" t="s">
        <v>207</v>
      </c>
      <c r="C35" s="46">
        <v>0.95</v>
      </c>
      <c r="D35" s="46">
        <v>101.47</v>
      </c>
      <c r="E35" s="46">
        <v>191.57</v>
      </c>
      <c r="F35" s="62" t="str">
        <f t="shared" si="0"/>
        <v>W5</v>
      </c>
      <c r="G35" s="68">
        <f t="shared" si="1"/>
        <v>0.14</v>
      </c>
      <c r="H35" s="63">
        <f t="shared" si="2"/>
        <v>0.2</v>
      </c>
    </row>
    <row r="36" spans="1:8" ht="12.75">
      <c r="A36" s="40"/>
      <c r="B36" s="47"/>
      <c r="C36" s="48"/>
      <c r="D36" s="49"/>
      <c r="E36" s="50"/>
      <c r="F36" s="51"/>
      <c r="G36" s="51"/>
      <c r="H36" s="61"/>
    </row>
    <row r="37" spans="1:8" ht="13.5" thickBot="1">
      <c r="A37" s="52"/>
      <c r="B37" s="53"/>
      <c r="C37" s="54"/>
      <c r="D37" s="55"/>
      <c r="E37" s="55"/>
      <c r="F37" s="56"/>
      <c r="G37" s="56"/>
      <c r="H37" s="60"/>
    </row>
    <row r="41" ht="13.5" thickBot="1"/>
    <row r="42" spans="1:3" ht="12.75">
      <c r="A42" s="29" t="s">
        <v>165</v>
      </c>
      <c r="B42" s="66"/>
      <c r="C42" s="30" t="s">
        <v>154</v>
      </c>
    </row>
    <row r="43" spans="1:3" ht="12.75">
      <c r="A43" s="31" t="s">
        <v>166</v>
      </c>
      <c r="B43" s="65">
        <v>0.06</v>
      </c>
      <c r="C43" s="32">
        <v>0.05</v>
      </c>
    </row>
    <row r="44" spans="1:3" ht="12.75">
      <c r="A44" s="31" t="s">
        <v>167</v>
      </c>
      <c r="B44" s="65">
        <v>0.09</v>
      </c>
      <c r="C44" s="32">
        <v>0.15</v>
      </c>
    </row>
    <row r="45" spans="1:3" ht="12.75">
      <c r="A45" s="31" t="s">
        <v>168</v>
      </c>
      <c r="B45" s="65">
        <v>0.08</v>
      </c>
      <c r="C45" s="32">
        <v>0.2</v>
      </c>
    </row>
    <row r="46" spans="1:3" ht="12.75">
      <c r="A46" s="31" t="s">
        <v>169</v>
      </c>
      <c r="B46" s="65">
        <v>0.12</v>
      </c>
      <c r="C46" s="32">
        <v>0.18</v>
      </c>
    </row>
    <row r="47" spans="1:3" ht="13.5" thickBot="1">
      <c r="A47" s="33" t="s">
        <v>170</v>
      </c>
      <c r="B47" s="67">
        <v>0.14</v>
      </c>
      <c r="C47" s="34">
        <v>0.2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20" sqref="B20"/>
    </sheetView>
  </sheetViews>
  <sheetFormatPr defaultColWidth="11.421875" defaultRowHeight="12.75"/>
  <cols>
    <col min="1" max="1" width="16.421875" style="0" customWidth="1"/>
    <col min="2" max="2" width="19.28125" style="0" customWidth="1"/>
    <col min="3" max="3" width="16.140625" style="0" bestFit="1" customWidth="1"/>
    <col min="4" max="6" width="16.421875" style="0" customWidth="1"/>
    <col min="7" max="7" width="22.28125" style="0" customWidth="1"/>
    <col min="8" max="16384" width="16.421875" style="0" customWidth="1"/>
  </cols>
  <sheetData>
    <row r="1" ht="18.75">
      <c r="A1" s="22" t="s">
        <v>61</v>
      </c>
    </row>
    <row r="2" ht="13.5" thickBot="1"/>
    <row r="3" spans="1:10" ht="12.75">
      <c r="A3" s="23" t="s">
        <v>62</v>
      </c>
      <c r="B3" s="24" t="s">
        <v>2</v>
      </c>
      <c r="C3" s="24" t="s">
        <v>63</v>
      </c>
      <c r="D3" s="25" t="s">
        <v>3</v>
      </c>
      <c r="E3" s="25" t="s">
        <v>64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208</v>
      </c>
    </row>
    <row r="4" spans="1:10" ht="25.5">
      <c r="A4" s="27">
        <v>21001</v>
      </c>
      <c r="B4" s="57" t="s">
        <v>65</v>
      </c>
      <c r="C4" s="57" t="s">
        <v>66</v>
      </c>
      <c r="D4" s="57" t="s">
        <v>67</v>
      </c>
      <c r="E4" s="57" t="s">
        <v>68</v>
      </c>
      <c r="F4" s="57" t="s">
        <v>69</v>
      </c>
      <c r="G4" s="57" t="s">
        <v>70</v>
      </c>
      <c r="H4" s="57" t="s">
        <v>71</v>
      </c>
      <c r="I4" s="57" t="s">
        <v>72</v>
      </c>
      <c r="J4" s="69">
        <v>0.08</v>
      </c>
    </row>
    <row r="5" spans="1:10" ht="25.5">
      <c r="A5" s="27">
        <v>21002</v>
      </c>
      <c r="B5" s="57" t="s">
        <v>73</v>
      </c>
      <c r="C5" s="57" t="s">
        <v>74</v>
      </c>
      <c r="D5" s="57" t="s">
        <v>75</v>
      </c>
      <c r="E5" s="57" t="s">
        <v>76</v>
      </c>
      <c r="F5" s="57" t="s">
        <v>77</v>
      </c>
      <c r="G5" s="57" t="s">
        <v>78</v>
      </c>
      <c r="H5" s="57" t="s">
        <v>79</v>
      </c>
      <c r="I5" s="57" t="s">
        <v>80</v>
      </c>
      <c r="J5" s="69">
        <v>0.04</v>
      </c>
    </row>
    <row r="6" spans="1:10" ht="12.75">
      <c r="A6" s="27">
        <v>22003</v>
      </c>
      <c r="B6" s="57" t="s">
        <v>81</v>
      </c>
      <c r="C6" s="58"/>
      <c r="D6" s="57" t="s">
        <v>82</v>
      </c>
      <c r="E6" s="57" t="s">
        <v>83</v>
      </c>
      <c r="F6" s="57" t="s">
        <v>84</v>
      </c>
      <c r="G6" s="57" t="s">
        <v>85</v>
      </c>
      <c r="H6" s="57" t="s">
        <v>86</v>
      </c>
      <c r="I6" s="57" t="s">
        <v>87</v>
      </c>
      <c r="J6" s="69">
        <v>0.12</v>
      </c>
    </row>
    <row r="7" spans="1:10" ht="25.5">
      <c r="A7" s="27">
        <v>22004</v>
      </c>
      <c r="B7" s="57" t="s">
        <v>88</v>
      </c>
      <c r="C7" s="57" t="s">
        <v>89</v>
      </c>
      <c r="D7" s="57" t="s">
        <v>90</v>
      </c>
      <c r="E7" s="57" t="s">
        <v>91</v>
      </c>
      <c r="F7" s="57" t="s">
        <v>92</v>
      </c>
      <c r="G7" s="57" t="s">
        <v>93</v>
      </c>
      <c r="H7" s="57" t="s">
        <v>94</v>
      </c>
      <c r="I7" s="57" t="s">
        <v>95</v>
      </c>
      <c r="J7" s="69">
        <v>0.16</v>
      </c>
    </row>
    <row r="8" spans="1:10" ht="12.75">
      <c r="A8" s="27">
        <v>23005</v>
      </c>
      <c r="B8" s="57" t="s">
        <v>96</v>
      </c>
      <c r="C8" s="57" t="s">
        <v>97</v>
      </c>
      <c r="D8" s="57" t="s">
        <v>98</v>
      </c>
      <c r="E8" s="57" t="s">
        <v>99</v>
      </c>
      <c r="F8" s="57" t="s">
        <v>100</v>
      </c>
      <c r="G8" s="57" t="s">
        <v>101</v>
      </c>
      <c r="H8" s="57" t="s">
        <v>102</v>
      </c>
      <c r="I8" s="57" t="s">
        <v>103</v>
      </c>
      <c r="J8" s="69">
        <v>0.04</v>
      </c>
    </row>
    <row r="9" spans="1:10" ht="25.5">
      <c r="A9" s="27">
        <v>23006</v>
      </c>
      <c r="B9" s="57" t="s">
        <v>104</v>
      </c>
      <c r="C9" s="57" t="s">
        <v>105</v>
      </c>
      <c r="D9" s="57" t="s">
        <v>106</v>
      </c>
      <c r="E9" s="57" t="s">
        <v>107</v>
      </c>
      <c r="F9" s="57" t="s">
        <v>108</v>
      </c>
      <c r="G9" s="57" t="s">
        <v>109</v>
      </c>
      <c r="H9" s="57" t="s">
        <v>110</v>
      </c>
      <c r="I9" s="57" t="s">
        <v>111</v>
      </c>
      <c r="J9" s="69">
        <v>0.09</v>
      </c>
    </row>
    <row r="10" spans="1:10" ht="25.5">
      <c r="A10" s="27">
        <v>24007</v>
      </c>
      <c r="B10" s="57" t="s">
        <v>112</v>
      </c>
      <c r="C10" s="57" t="s">
        <v>113</v>
      </c>
      <c r="D10" s="57" t="s">
        <v>114</v>
      </c>
      <c r="E10" s="57" t="s">
        <v>115</v>
      </c>
      <c r="F10" s="57" t="s">
        <v>116</v>
      </c>
      <c r="G10" s="57" t="s">
        <v>117</v>
      </c>
      <c r="H10" s="57" t="s">
        <v>118</v>
      </c>
      <c r="I10" s="57" t="s">
        <v>119</v>
      </c>
      <c r="J10" s="69">
        <v>0.17</v>
      </c>
    </row>
    <row r="11" spans="1:10" ht="25.5">
      <c r="A11" s="27">
        <v>24008</v>
      </c>
      <c r="B11" s="57" t="s">
        <v>120</v>
      </c>
      <c r="C11" s="57" t="s">
        <v>121</v>
      </c>
      <c r="D11" s="57" t="s">
        <v>122</v>
      </c>
      <c r="E11" s="57" t="s">
        <v>123</v>
      </c>
      <c r="F11" s="57" t="s">
        <v>124</v>
      </c>
      <c r="G11" s="57" t="s">
        <v>85</v>
      </c>
      <c r="H11" s="57" t="s">
        <v>125</v>
      </c>
      <c r="I11" s="57" t="s">
        <v>87</v>
      </c>
      <c r="J11" s="69">
        <v>0.04</v>
      </c>
    </row>
    <row r="12" spans="1:10" ht="12.75">
      <c r="A12" s="27">
        <v>25009</v>
      </c>
      <c r="B12" s="57" t="s">
        <v>126</v>
      </c>
      <c r="C12" s="58"/>
      <c r="D12" s="57" t="s">
        <v>127</v>
      </c>
      <c r="E12" s="57" t="s">
        <v>128</v>
      </c>
      <c r="F12" s="57" t="s">
        <v>129</v>
      </c>
      <c r="G12" s="57" t="s">
        <v>130</v>
      </c>
      <c r="H12" s="57" t="s">
        <v>131</v>
      </c>
      <c r="I12" s="57" t="s">
        <v>132</v>
      </c>
      <c r="J12" s="69">
        <v>0.12</v>
      </c>
    </row>
    <row r="13" spans="1:10" ht="25.5">
      <c r="A13" s="27">
        <v>25010</v>
      </c>
      <c r="B13" s="57" t="s">
        <v>133</v>
      </c>
      <c r="C13" s="57" t="s">
        <v>134</v>
      </c>
      <c r="D13" s="57" t="s">
        <v>135</v>
      </c>
      <c r="E13" s="57" t="s">
        <v>136</v>
      </c>
      <c r="F13" s="57" t="s">
        <v>137</v>
      </c>
      <c r="G13" s="57" t="s">
        <v>138</v>
      </c>
      <c r="H13" s="57" t="s">
        <v>139</v>
      </c>
      <c r="I13" s="57" t="s">
        <v>140</v>
      </c>
      <c r="J13" s="69">
        <v>0.18</v>
      </c>
    </row>
    <row r="14" spans="1:10" ht="26.25" thickBot="1">
      <c r="A14" s="28">
        <v>26011</v>
      </c>
      <c r="B14" s="59" t="s">
        <v>141</v>
      </c>
      <c r="C14" s="59" t="s">
        <v>142</v>
      </c>
      <c r="D14" s="59" t="s">
        <v>143</v>
      </c>
      <c r="E14" s="59" t="s">
        <v>144</v>
      </c>
      <c r="F14" s="59" t="s">
        <v>145</v>
      </c>
      <c r="G14" s="59" t="s">
        <v>146</v>
      </c>
      <c r="H14" s="59" t="s">
        <v>147</v>
      </c>
      <c r="I14" s="59" t="s">
        <v>148</v>
      </c>
      <c r="J14" s="70">
        <v>0.05</v>
      </c>
    </row>
    <row r="20" ht="13.5" thickBot="1"/>
    <row r="21" spans="1:2" ht="12.75">
      <c r="A21" s="29" t="s">
        <v>165</v>
      </c>
      <c r="B21" s="30"/>
    </row>
    <row r="22" spans="1:2" ht="12.75">
      <c r="A22" s="31" t="s">
        <v>166</v>
      </c>
      <c r="B22" s="32">
        <v>0.06</v>
      </c>
    </row>
    <row r="23" spans="1:2" ht="12.75">
      <c r="A23" s="31" t="s">
        <v>167</v>
      </c>
      <c r="B23" s="32">
        <v>0.09</v>
      </c>
    </row>
    <row r="24" spans="1:2" ht="12.75">
      <c r="A24" s="31" t="s">
        <v>168</v>
      </c>
      <c r="B24" s="32">
        <v>0.08</v>
      </c>
    </row>
    <row r="25" spans="1:2" ht="12.75">
      <c r="A25" s="31" t="s">
        <v>169</v>
      </c>
      <c r="B25" s="32">
        <v>0.12</v>
      </c>
    </row>
    <row r="26" spans="1:2" ht="13.5" thickBot="1">
      <c r="A26" s="33" t="s">
        <v>170</v>
      </c>
      <c r="B26" s="34">
        <v>0.14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11" sqref="I11"/>
    </sheetView>
  </sheetViews>
  <sheetFormatPr defaultColWidth="11.421875" defaultRowHeight="12.75"/>
  <cols>
    <col min="1" max="1" width="11.421875" style="2" customWidth="1"/>
    <col min="2" max="2" width="19.421875" style="2" bestFit="1" customWidth="1"/>
    <col min="3" max="3" width="17.8515625" style="2" bestFit="1" customWidth="1"/>
    <col min="4" max="4" width="15.57421875" style="2" bestFit="1" customWidth="1"/>
    <col min="5" max="5" width="15.00390625" style="2" bestFit="1" customWidth="1"/>
    <col min="6" max="6" width="25.8515625" style="2" customWidth="1"/>
    <col min="7" max="7" width="11.57421875" style="2" bestFit="1" customWidth="1"/>
    <col min="8" max="8" width="11.421875" style="2" customWidth="1"/>
    <col min="9" max="9" width="6.00390625" style="2" bestFit="1" customWidth="1"/>
    <col min="10" max="16384" width="11.421875" style="2" customWidth="1"/>
  </cols>
  <sheetData>
    <row r="1" ht="18.75">
      <c r="A1" s="1" t="s">
        <v>0</v>
      </c>
    </row>
    <row r="2" ht="13.5" thickBot="1"/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2.75">
      <c r="A4" s="6">
        <v>10001</v>
      </c>
      <c r="B4" s="7" t="s">
        <v>10</v>
      </c>
      <c r="C4" s="7" t="s">
        <v>11</v>
      </c>
      <c r="D4" s="7" t="s">
        <v>12</v>
      </c>
      <c r="E4" s="7" t="s">
        <v>13</v>
      </c>
      <c r="F4" s="8" t="s">
        <v>14</v>
      </c>
      <c r="G4" s="8" t="s">
        <v>15</v>
      </c>
      <c r="H4" s="8" t="s">
        <v>16</v>
      </c>
      <c r="I4" s="9">
        <v>0.05</v>
      </c>
    </row>
    <row r="5" spans="1:9" ht="12.75">
      <c r="A5" s="6">
        <v>10002</v>
      </c>
      <c r="B5" s="7" t="s">
        <v>17</v>
      </c>
      <c r="C5" s="7" t="s">
        <v>18</v>
      </c>
      <c r="D5" s="7" t="s">
        <v>19</v>
      </c>
      <c r="E5" s="7" t="s">
        <v>20</v>
      </c>
      <c r="F5" s="8" t="s">
        <v>21</v>
      </c>
      <c r="G5" s="8" t="s">
        <v>22</v>
      </c>
      <c r="H5" s="8" t="s">
        <v>23</v>
      </c>
      <c r="I5" s="9">
        <v>0.15</v>
      </c>
    </row>
    <row r="6" spans="1:9" ht="12.75">
      <c r="A6" s="6">
        <v>10003</v>
      </c>
      <c r="B6" s="7" t="s">
        <v>24</v>
      </c>
      <c r="C6" s="7" t="s">
        <v>25</v>
      </c>
      <c r="D6" s="7" t="s">
        <v>26</v>
      </c>
      <c r="E6" s="7" t="s">
        <v>27</v>
      </c>
      <c r="F6" s="8" t="s">
        <v>28</v>
      </c>
      <c r="G6" s="8" t="s">
        <v>29</v>
      </c>
      <c r="H6" s="8" t="s">
        <v>30</v>
      </c>
      <c r="I6" s="9">
        <v>0.05</v>
      </c>
    </row>
    <row r="7" spans="1:9" ht="12.75">
      <c r="A7" s="6">
        <v>10004</v>
      </c>
      <c r="B7" s="7" t="s">
        <v>31</v>
      </c>
      <c r="C7" s="7" t="s">
        <v>32</v>
      </c>
      <c r="D7" s="7" t="s">
        <v>33</v>
      </c>
      <c r="E7" s="7" t="s">
        <v>34</v>
      </c>
      <c r="F7" s="8" t="s">
        <v>35</v>
      </c>
      <c r="G7" s="8" t="s">
        <v>36</v>
      </c>
      <c r="H7" s="8" t="s">
        <v>37</v>
      </c>
      <c r="I7" s="9">
        <v>0.2</v>
      </c>
    </row>
    <row r="8" spans="1:9" ht="12.75">
      <c r="A8" s="6">
        <v>10005</v>
      </c>
      <c r="B8" s="7" t="s">
        <v>38</v>
      </c>
      <c r="C8" s="7" t="s">
        <v>39</v>
      </c>
      <c r="D8" s="7" t="s">
        <v>40</v>
      </c>
      <c r="E8" s="7" t="s">
        <v>41</v>
      </c>
      <c r="F8" s="8" t="s">
        <v>42</v>
      </c>
      <c r="G8" s="8" t="s">
        <v>43</v>
      </c>
      <c r="H8" s="8" t="s">
        <v>44</v>
      </c>
      <c r="I8" s="9">
        <v>0.12</v>
      </c>
    </row>
    <row r="9" spans="1:11" s="11" customFormat="1" ht="12.75">
      <c r="A9" s="6">
        <v>10006</v>
      </c>
      <c r="B9" s="7" t="s">
        <v>45</v>
      </c>
      <c r="C9" s="7" t="s">
        <v>46</v>
      </c>
      <c r="D9" s="7" t="s">
        <v>47</v>
      </c>
      <c r="E9" s="7" t="s">
        <v>48</v>
      </c>
      <c r="F9" s="8" t="s">
        <v>49</v>
      </c>
      <c r="G9" s="8" t="s">
        <v>50</v>
      </c>
      <c r="H9" s="8" t="s">
        <v>51</v>
      </c>
      <c r="I9" s="9">
        <v>0.18</v>
      </c>
      <c r="J9" s="10"/>
      <c r="K9" s="10"/>
    </row>
    <row r="10" spans="1:9" ht="25.5">
      <c r="A10" s="6">
        <v>10007</v>
      </c>
      <c r="B10" s="12" t="s">
        <v>52</v>
      </c>
      <c r="C10" s="13" t="s">
        <v>53</v>
      </c>
      <c r="D10" s="12" t="s">
        <v>54</v>
      </c>
      <c r="E10" s="13" t="s">
        <v>55</v>
      </c>
      <c r="F10" s="8" t="s">
        <v>56</v>
      </c>
      <c r="G10" s="8" t="s">
        <v>57</v>
      </c>
      <c r="H10" s="13"/>
      <c r="I10" s="14">
        <v>0.1</v>
      </c>
    </row>
    <row r="11" spans="1:9" ht="12.75">
      <c r="A11" s="6">
        <v>10008</v>
      </c>
      <c r="B11" s="15" t="s">
        <v>58</v>
      </c>
      <c r="C11" s="7" t="s">
        <v>59</v>
      </c>
      <c r="D11" s="7" t="s">
        <v>12</v>
      </c>
      <c r="E11" s="7" t="s">
        <v>60</v>
      </c>
      <c r="F11" s="16"/>
      <c r="G11" s="7"/>
      <c r="H11" s="7"/>
      <c r="I11" s="17">
        <v>0.03</v>
      </c>
    </row>
    <row r="12" spans="1:9" ht="12.75">
      <c r="A12" s="6">
        <v>10009</v>
      </c>
      <c r="B12" s="7"/>
      <c r="C12" s="7"/>
      <c r="D12" s="7"/>
      <c r="E12" s="7"/>
      <c r="F12" s="7"/>
      <c r="G12" s="7"/>
      <c r="H12" s="7"/>
      <c r="I12" s="18"/>
    </row>
    <row r="13" spans="1:9" ht="13.5" thickBot="1">
      <c r="A13" s="19">
        <v>10010</v>
      </c>
      <c r="B13" s="20"/>
      <c r="C13" s="20"/>
      <c r="D13" s="20"/>
      <c r="E13" s="20"/>
      <c r="F13" s="20"/>
      <c r="G13" s="20"/>
      <c r="H13" s="20"/>
      <c r="I13" s="2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I5" sqref="I5:I46"/>
    </sheetView>
  </sheetViews>
  <sheetFormatPr defaultColWidth="11.421875" defaultRowHeight="12.75"/>
  <cols>
    <col min="1" max="1" width="6.28125" style="0" bestFit="1" customWidth="1"/>
    <col min="2" max="2" width="26.421875" style="0" customWidth="1"/>
    <col min="3" max="3" width="8.28125" style="0" customWidth="1"/>
    <col min="4" max="4" width="16.57421875" style="0" customWidth="1"/>
    <col min="5" max="5" width="9.28125" style="0" bestFit="1" customWidth="1"/>
    <col min="6" max="6" width="8.421875" style="0" bestFit="1" customWidth="1"/>
    <col min="7" max="7" width="12.00390625" style="0" bestFit="1" customWidth="1"/>
    <col min="8" max="8" width="13.7109375" style="0" customWidth="1"/>
    <col min="9" max="9" width="16.8515625" style="0" customWidth="1"/>
  </cols>
  <sheetData>
    <row r="1" spans="1:9" ht="12.75">
      <c r="A1" s="124" t="s">
        <v>229</v>
      </c>
      <c r="B1" s="124"/>
      <c r="C1" s="124"/>
      <c r="D1" s="124"/>
      <c r="E1" s="124"/>
      <c r="F1" s="124"/>
      <c r="G1" s="124"/>
      <c r="H1" s="124"/>
      <c r="I1" s="124"/>
    </row>
    <row r="2" ht="13.5" thickBot="1"/>
    <row r="3" spans="1:9" ht="25.5">
      <c r="A3" s="35" t="s">
        <v>224</v>
      </c>
      <c r="B3" s="39" t="s">
        <v>228</v>
      </c>
      <c r="C3" s="35" t="s">
        <v>172</v>
      </c>
      <c r="D3" s="36" t="s">
        <v>173</v>
      </c>
      <c r="E3" s="37" t="s">
        <v>225</v>
      </c>
      <c r="F3" s="38" t="s">
        <v>226</v>
      </c>
      <c r="G3" s="38" t="s">
        <v>175</v>
      </c>
      <c r="H3" s="37" t="s">
        <v>171</v>
      </c>
      <c r="I3" s="37" t="s">
        <v>227</v>
      </c>
    </row>
    <row r="4" spans="1:9" ht="8.25" customHeight="1">
      <c r="A4" s="40"/>
      <c r="B4" s="40"/>
      <c r="C4" s="41"/>
      <c r="D4" s="42"/>
      <c r="E4" s="43"/>
      <c r="F4" s="43"/>
      <c r="G4" s="51"/>
      <c r="H4" s="51"/>
      <c r="I4" s="61"/>
    </row>
    <row r="5" spans="1:9" ht="12.75">
      <c r="A5">
        <v>24007</v>
      </c>
      <c r="C5">
        <v>511020</v>
      </c>
      <c r="E5">
        <v>250</v>
      </c>
      <c r="F5" s="116"/>
      <c r="G5" s="116"/>
      <c r="H5" t="str">
        <f>"Warengruppe "&amp;MID(C5,2,1)</f>
        <v>Warengruppe 1</v>
      </c>
      <c r="I5" s="116"/>
    </row>
    <row r="6" spans="1:9" ht="12.75">
      <c r="A6">
        <v>23006</v>
      </c>
      <c r="C6">
        <v>512060</v>
      </c>
      <c r="E6">
        <v>300</v>
      </c>
      <c r="F6" s="116"/>
      <c r="G6" s="116"/>
      <c r="H6" t="str">
        <f aca="true" t="shared" si="0" ref="H6:H25">"Warengruppe "&amp;MID(C6,2,1)</f>
        <v>Warengruppe 1</v>
      </c>
      <c r="I6" s="116"/>
    </row>
    <row r="7" spans="1:9" ht="12.75">
      <c r="A7">
        <v>24008</v>
      </c>
      <c r="C7">
        <v>512060</v>
      </c>
      <c r="E7">
        <v>500</v>
      </c>
      <c r="F7" s="116"/>
      <c r="G7" s="116"/>
      <c r="H7" t="str">
        <f t="shared" si="0"/>
        <v>Warengruppe 1</v>
      </c>
      <c r="I7" s="116"/>
    </row>
    <row r="8" spans="1:9" ht="12.75">
      <c r="A8">
        <v>26011</v>
      </c>
      <c r="C8">
        <v>542240</v>
      </c>
      <c r="E8">
        <v>600</v>
      </c>
      <c r="F8" s="116"/>
      <c r="G8" s="116"/>
      <c r="H8" t="str">
        <f t="shared" si="0"/>
        <v>Warengruppe 4</v>
      </c>
      <c r="I8" s="116"/>
    </row>
    <row r="9" spans="1:9" ht="12.75">
      <c r="A9">
        <v>23006</v>
      </c>
      <c r="C9">
        <v>552300</v>
      </c>
      <c r="E9">
        <v>250</v>
      </c>
      <c r="F9" s="116"/>
      <c r="G9" s="116"/>
      <c r="H9" t="str">
        <f t="shared" si="0"/>
        <v>Warengruppe 5</v>
      </c>
      <c r="I9" s="116"/>
    </row>
    <row r="10" spans="1:9" ht="12.75">
      <c r="A10">
        <v>25009</v>
      </c>
      <c r="C10">
        <v>541210</v>
      </c>
      <c r="E10">
        <v>145</v>
      </c>
      <c r="F10" s="116"/>
      <c r="G10" s="116"/>
      <c r="H10" t="str">
        <f t="shared" si="0"/>
        <v>Warengruppe 4</v>
      </c>
      <c r="I10" s="116"/>
    </row>
    <row r="11" spans="1:9" ht="12.75">
      <c r="A11">
        <v>24007</v>
      </c>
      <c r="C11">
        <v>552300</v>
      </c>
      <c r="E11">
        <v>268</v>
      </c>
      <c r="F11" s="116"/>
      <c r="G11" s="116"/>
      <c r="H11" t="str">
        <f t="shared" si="0"/>
        <v>Warengruppe 5</v>
      </c>
      <c r="I11" s="116"/>
    </row>
    <row r="12" spans="1:9" ht="12.75">
      <c r="A12">
        <v>23006</v>
      </c>
      <c r="C12">
        <v>522130</v>
      </c>
      <c r="E12">
        <v>541</v>
      </c>
      <c r="F12" s="116"/>
      <c r="G12" s="116"/>
      <c r="H12" t="str">
        <f t="shared" si="0"/>
        <v>Warengruppe 2</v>
      </c>
      <c r="I12" s="116"/>
    </row>
    <row r="13" spans="1:9" ht="12.75">
      <c r="A13">
        <v>24008</v>
      </c>
      <c r="C13">
        <v>513090</v>
      </c>
      <c r="E13">
        <v>254</v>
      </c>
      <c r="F13" s="116"/>
      <c r="G13" s="116"/>
      <c r="H13" t="str">
        <f t="shared" si="0"/>
        <v>Warengruppe 1</v>
      </c>
      <c r="I13" s="116"/>
    </row>
    <row r="14" spans="1:9" ht="12.75">
      <c r="A14">
        <v>26011</v>
      </c>
      <c r="C14">
        <v>512050</v>
      </c>
      <c r="E14">
        <v>845</v>
      </c>
      <c r="F14" s="116"/>
      <c r="G14" s="116"/>
      <c r="H14" t="str">
        <f t="shared" si="0"/>
        <v>Warengruppe 1</v>
      </c>
      <c r="I14" s="116"/>
    </row>
    <row r="15" spans="1:9" ht="12.75">
      <c r="A15">
        <v>23006</v>
      </c>
      <c r="C15">
        <v>512070</v>
      </c>
      <c r="E15">
        <v>123</v>
      </c>
      <c r="F15" s="116"/>
      <c r="G15" s="116"/>
      <c r="H15" t="str">
        <f t="shared" si="0"/>
        <v>Warengruppe 1</v>
      </c>
      <c r="I15" s="116"/>
    </row>
    <row r="16" spans="1:9" ht="12.75">
      <c r="A16">
        <v>25009</v>
      </c>
      <c r="C16">
        <v>533200</v>
      </c>
      <c r="E16">
        <v>254</v>
      </c>
      <c r="F16" s="116"/>
      <c r="G16" s="116"/>
      <c r="H16" t="str">
        <f t="shared" si="0"/>
        <v>Warengruppe 3</v>
      </c>
      <c r="I16" s="116"/>
    </row>
    <row r="17" spans="1:9" ht="12.75">
      <c r="A17">
        <v>24007</v>
      </c>
      <c r="C17">
        <v>541210</v>
      </c>
      <c r="E17">
        <v>125</v>
      </c>
      <c r="F17" s="116"/>
      <c r="G17" s="116"/>
      <c r="H17" t="str">
        <f t="shared" si="0"/>
        <v>Warengruppe 4</v>
      </c>
      <c r="I17" s="116"/>
    </row>
    <row r="18" spans="1:9" ht="12.75">
      <c r="A18">
        <v>23006</v>
      </c>
      <c r="C18">
        <v>552300</v>
      </c>
      <c r="E18">
        <v>202</v>
      </c>
      <c r="F18" s="116"/>
      <c r="G18" s="116"/>
      <c r="H18" t="str">
        <f t="shared" si="0"/>
        <v>Warengruppe 5</v>
      </c>
      <c r="I18" s="116"/>
    </row>
    <row r="19" spans="1:9" ht="12.75">
      <c r="A19">
        <v>24008</v>
      </c>
      <c r="C19">
        <v>521120</v>
      </c>
      <c r="E19">
        <v>230</v>
      </c>
      <c r="F19" s="116"/>
      <c r="G19" s="116"/>
      <c r="H19" t="str">
        <f t="shared" si="0"/>
        <v>Warengruppe 2</v>
      </c>
      <c r="I19" s="116"/>
    </row>
    <row r="20" spans="1:9" ht="12.75">
      <c r="A20">
        <v>24007</v>
      </c>
      <c r="C20">
        <v>513090</v>
      </c>
      <c r="E20">
        <v>215</v>
      </c>
      <c r="F20" s="116"/>
      <c r="G20" s="116"/>
      <c r="H20" t="str">
        <f t="shared" si="0"/>
        <v>Warengruppe 1</v>
      </c>
      <c r="I20" s="116"/>
    </row>
    <row r="21" spans="1:9" ht="12.75">
      <c r="A21">
        <v>23006</v>
      </c>
      <c r="C21">
        <v>512050</v>
      </c>
      <c r="E21">
        <v>260</v>
      </c>
      <c r="F21" s="116"/>
      <c r="G21" s="116"/>
      <c r="H21" t="str">
        <f t="shared" si="0"/>
        <v>Warengruppe 1</v>
      </c>
      <c r="I21" s="116"/>
    </row>
    <row r="22" spans="1:9" ht="12.75">
      <c r="A22">
        <v>24008</v>
      </c>
      <c r="C22">
        <v>512070</v>
      </c>
      <c r="E22">
        <v>214</v>
      </c>
      <c r="F22" s="116"/>
      <c r="G22" s="116"/>
      <c r="H22" t="str">
        <f t="shared" si="0"/>
        <v>Warengruppe 1</v>
      </c>
      <c r="I22" s="116"/>
    </row>
    <row r="23" spans="1:9" ht="12.75">
      <c r="A23">
        <v>26011</v>
      </c>
      <c r="C23">
        <v>533200</v>
      </c>
      <c r="E23">
        <v>202</v>
      </c>
      <c r="F23" s="116"/>
      <c r="G23" s="116"/>
      <c r="H23" t="str">
        <f t="shared" si="0"/>
        <v>Warengruppe 3</v>
      </c>
      <c r="I23" s="116"/>
    </row>
    <row r="24" spans="1:9" ht="12.75">
      <c r="A24">
        <v>23006</v>
      </c>
      <c r="C24">
        <v>511030</v>
      </c>
      <c r="E24">
        <v>600</v>
      </c>
      <c r="F24" s="116"/>
      <c r="G24" s="116"/>
      <c r="H24" t="str">
        <f t="shared" si="0"/>
        <v>Warengruppe 1</v>
      </c>
      <c r="I24" s="116"/>
    </row>
    <row r="25" spans="1:9" ht="12.75">
      <c r="A25">
        <v>25009</v>
      </c>
      <c r="C25">
        <v>512040</v>
      </c>
      <c r="E25">
        <v>800</v>
      </c>
      <c r="F25" s="116"/>
      <c r="G25" s="116"/>
      <c r="H25" t="str">
        <f t="shared" si="0"/>
        <v>Warengruppe 1</v>
      </c>
      <c r="I25" s="116"/>
    </row>
    <row r="26" spans="1:9" ht="12.75">
      <c r="A26">
        <v>24007</v>
      </c>
      <c r="C26">
        <v>533200</v>
      </c>
      <c r="E26">
        <v>250</v>
      </c>
      <c r="F26" s="116"/>
      <c r="G26" s="116"/>
      <c r="H26" t="str">
        <f aca="true" t="shared" si="1" ref="H26:H46">"Warengruppe "&amp;MID(C26,2,1)</f>
        <v>Warengruppe 3</v>
      </c>
      <c r="I26" s="116"/>
    </row>
    <row r="27" spans="1:9" ht="12.75">
      <c r="A27">
        <v>23006</v>
      </c>
      <c r="C27">
        <v>541210</v>
      </c>
      <c r="E27">
        <v>300</v>
      </c>
      <c r="F27" s="116"/>
      <c r="G27" s="116"/>
      <c r="H27" t="str">
        <f t="shared" si="1"/>
        <v>Warengruppe 4</v>
      </c>
      <c r="I27" s="116"/>
    </row>
    <row r="28" spans="1:9" ht="12.75">
      <c r="A28">
        <v>24008</v>
      </c>
      <c r="C28">
        <v>552300</v>
      </c>
      <c r="E28">
        <v>500</v>
      </c>
      <c r="F28" s="116"/>
      <c r="G28" s="116"/>
      <c r="H28" t="str">
        <f t="shared" si="1"/>
        <v>Warengruppe 5</v>
      </c>
      <c r="I28" s="116"/>
    </row>
    <row r="29" spans="1:9" ht="12.75">
      <c r="A29">
        <v>26011</v>
      </c>
      <c r="C29">
        <v>521120</v>
      </c>
      <c r="E29">
        <v>600</v>
      </c>
      <c r="F29" s="116"/>
      <c r="G29" s="116"/>
      <c r="H29" t="str">
        <f t="shared" si="1"/>
        <v>Warengruppe 2</v>
      </c>
      <c r="I29" s="116"/>
    </row>
    <row r="30" spans="1:9" ht="12.75">
      <c r="A30">
        <v>23006</v>
      </c>
      <c r="C30">
        <v>513090</v>
      </c>
      <c r="E30">
        <v>250</v>
      </c>
      <c r="F30" s="116"/>
      <c r="G30" s="116"/>
      <c r="H30" t="str">
        <f t="shared" si="1"/>
        <v>Warengruppe 1</v>
      </c>
      <c r="I30" s="116"/>
    </row>
    <row r="31" spans="1:9" ht="12.75">
      <c r="A31">
        <v>25009</v>
      </c>
      <c r="C31">
        <v>512050</v>
      </c>
      <c r="E31">
        <v>145</v>
      </c>
      <c r="F31" s="116"/>
      <c r="G31" s="116"/>
      <c r="H31" t="str">
        <f t="shared" si="1"/>
        <v>Warengruppe 1</v>
      </c>
      <c r="I31" s="116"/>
    </row>
    <row r="32" spans="1:9" ht="12.75">
      <c r="A32">
        <v>24007</v>
      </c>
      <c r="C32">
        <v>512070</v>
      </c>
      <c r="E32">
        <v>268</v>
      </c>
      <c r="F32" s="116"/>
      <c r="G32" s="116"/>
      <c r="H32" t="str">
        <f t="shared" si="1"/>
        <v>Warengruppe 1</v>
      </c>
      <c r="I32" s="116"/>
    </row>
    <row r="33" spans="1:9" ht="12.75">
      <c r="A33">
        <v>23006</v>
      </c>
      <c r="C33">
        <v>533200</v>
      </c>
      <c r="E33">
        <v>541</v>
      </c>
      <c r="F33" s="116"/>
      <c r="G33" s="116"/>
      <c r="H33" t="str">
        <f t="shared" si="1"/>
        <v>Warengruppe 3</v>
      </c>
      <c r="I33" s="116"/>
    </row>
    <row r="34" spans="1:9" ht="12.75">
      <c r="A34">
        <v>24008</v>
      </c>
      <c r="C34">
        <v>511030</v>
      </c>
      <c r="E34">
        <v>254</v>
      </c>
      <c r="F34" s="116"/>
      <c r="G34" s="116"/>
      <c r="H34" t="str">
        <f t="shared" si="1"/>
        <v>Warengruppe 1</v>
      </c>
      <c r="I34" s="116"/>
    </row>
    <row r="35" spans="1:9" ht="12.75">
      <c r="A35">
        <v>26011</v>
      </c>
      <c r="C35">
        <v>512040</v>
      </c>
      <c r="E35">
        <v>845</v>
      </c>
      <c r="F35" s="116"/>
      <c r="G35" s="116"/>
      <c r="H35" t="str">
        <f t="shared" si="1"/>
        <v>Warengruppe 1</v>
      </c>
      <c r="I35" s="116"/>
    </row>
    <row r="36" spans="1:9" ht="12.75">
      <c r="A36">
        <v>23006</v>
      </c>
      <c r="C36">
        <v>533200</v>
      </c>
      <c r="E36">
        <v>123</v>
      </c>
      <c r="F36" s="116"/>
      <c r="G36" s="116"/>
      <c r="H36" t="str">
        <f t="shared" si="1"/>
        <v>Warengruppe 3</v>
      </c>
      <c r="I36" s="116"/>
    </row>
    <row r="37" spans="1:9" ht="12.75">
      <c r="A37">
        <v>25009</v>
      </c>
      <c r="C37">
        <v>533200</v>
      </c>
      <c r="E37">
        <v>254</v>
      </c>
      <c r="F37" s="116"/>
      <c r="G37" s="116"/>
      <c r="H37" t="str">
        <f t="shared" si="1"/>
        <v>Warengruppe 3</v>
      </c>
      <c r="I37" s="116"/>
    </row>
    <row r="38" spans="1:9" ht="12.75">
      <c r="A38">
        <v>24007</v>
      </c>
      <c r="C38">
        <v>541210</v>
      </c>
      <c r="E38">
        <v>125</v>
      </c>
      <c r="F38" s="116"/>
      <c r="G38" s="116"/>
      <c r="H38" t="str">
        <f t="shared" si="1"/>
        <v>Warengruppe 4</v>
      </c>
      <c r="I38" s="116"/>
    </row>
    <row r="39" spans="1:9" ht="12.75">
      <c r="A39">
        <v>23006</v>
      </c>
      <c r="C39">
        <v>552300</v>
      </c>
      <c r="E39">
        <v>202</v>
      </c>
      <c r="F39" s="116"/>
      <c r="G39" s="116"/>
      <c r="H39" t="str">
        <f t="shared" si="1"/>
        <v>Warengruppe 5</v>
      </c>
      <c r="I39" s="116"/>
    </row>
    <row r="40" spans="1:9" ht="12.75">
      <c r="A40">
        <v>24008</v>
      </c>
      <c r="C40">
        <v>521120</v>
      </c>
      <c r="E40">
        <v>230</v>
      </c>
      <c r="F40" s="116"/>
      <c r="G40" s="116"/>
      <c r="H40" t="str">
        <f t="shared" si="1"/>
        <v>Warengruppe 2</v>
      </c>
      <c r="I40" s="116"/>
    </row>
    <row r="41" spans="1:9" ht="12.75">
      <c r="A41">
        <v>24007</v>
      </c>
      <c r="C41">
        <v>513090</v>
      </c>
      <c r="E41">
        <v>215</v>
      </c>
      <c r="F41" s="116"/>
      <c r="G41" s="116"/>
      <c r="H41" t="str">
        <f t="shared" si="1"/>
        <v>Warengruppe 1</v>
      </c>
      <c r="I41" s="116"/>
    </row>
    <row r="42" spans="1:9" ht="12.75">
      <c r="A42">
        <v>23006</v>
      </c>
      <c r="C42">
        <v>512050</v>
      </c>
      <c r="E42">
        <v>260</v>
      </c>
      <c r="F42" s="116"/>
      <c r="G42" s="116"/>
      <c r="H42" t="str">
        <f t="shared" si="1"/>
        <v>Warengruppe 1</v>
      </c>
      <c r="I42" s="116"/>
    </row>
    <row r="43" spans="1:9" ht="12.75">
      <c r="A43">
        <v>24008</v>
      </c>
      <c r="C43">
        <v>512070</v>
      </c>
      <c r="E43">
        <v>214</v>
      </c>
      <c r="F43" s="116"/>
      <c r="G43" s="116"/>
      <c r="H43" t="str">
        <f t="shared" si="1"/>
        <v>Warengruppe 1</v>
      </c>
      <c r="I43" s="116"/>
    </row>
    <row r="44" spans="1:9" ht="12.75">
      <c r="A44">
        <v>26011</v>
      </c>
      <c r="C44">
        <v>533200</v>
      </c>
      <c r="E44">
        <v>202</v>
      </c>
      <c r="F44" s="116"/>
      <c r="G44" s="116"/>
      <c r="H44" t="str">
        <f t="shared" si="1"/>
        <v>Warengruppe 3</v>
      </c>
      <c r="I44" s="116"/>
    </row>
    <row r="45" spans="1:9" ht="12.75">
      <c r="A45">
        <v>23006</v>
      </c>
      <c r="C45">
        <v>511030</v>
      </c>
      <c r="E45">
        <v>600</v>
      </c>
      <c r="F45" s="116"/>
      <c r="G45" s="116"/>
      <c r="H45" t="str">
        <f t="shared" si="1"/>
        <v>Warengruppe 1</v>
      </c>
      <c r="I45" s="116"/>
    </row>
    <row r="46" spans="1:9" ht="12.75">
      <c r="A46">
        <v>25009</v>
      </c>
      <c r="C46">
        <v>512040</v>
      </c>
      <c r="E46">
        <v>800</v>
      </c>
      <c r="F46" s="116"/>
      <c r="G46" s="116"/>
      <c r="H46" t="str">
        <f t="shared" si="1"/>
        <v>Warengruppe 1</v>
      </c>
      <c r="I46" s="116"/>
    </row>
  </sheetData>
  <mergeCells count="1">
    <mergeCell ref="A1:I1"/>
  </mergeCells>
  <dataValidations count="2">
    <dataValidation type="list" allowBlank="1" showInputMessage="1" showErrorMessage="1" sqref="A5:A46">
      <formula1>LNR</formula1>
    </dataValidation>
    <dataValidation type="list" allowBlank="1" showInputMessage="1" showErrorMessage="1" sqref="C5:C46">
      <formula1>ANR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dirscorp.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homers</cp:lastModifiedBy>
  <dcterms:created xsi:type="dcterms:W3CDTF">2006-12-10T16:36:39Z</dcterms:created>
  <dcterms:modified xsi:type="dcterms:W3CDTF">2006-12-12T10:25:58Z</dcterms:modified>
  <cp:category/>
  <cp:version/>
  <cp:contentType/>
  <cp:contentStatus/>
</cp:coreProperties>
</file>