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5520" activeTab="0"/>
  </bookViews>
  <sheets>
    <sheet name="1. Schritt" sheetId="1" r:id="rId1"/>
    <sheet name="2. Schritt" sheetId="2" r:id="rId2"/>
    <sheet name="3. Schritt" sheetId="3" r:id="rId3"/>
    <sheet name="Einkauf" sheetId="4" r:id="rId4"/>
    <sheet name="Verkauf" sheetId="5" r:id="rId5"/>
    <sheet name="4. Schritt+Stammdaten" sheetId="6" r:id="rId6"/>
  </sheets>
  <externalReferences>
    <externalReference r:id="rId9"/>
  </externalReferences>
  <definedNames>
    <definedName name="ANR">'4. Schritt+Stammdaten'!$A$6:$A$38</definedName>
    <definedName name="Artikel">'[1]Artikel'!$A$3:$I$35</definedName>
    <definedName name="Bezugskosten">'[1]Lieferanten'!$A$93:$M$127</definedName>
    <definedName name="Einkauf">'Einkauf'!$C$14:$D$18</definedName>
    <definedName name="KNR">'4. Schritt+Stammdaten'!$O$5:$O$14</definedName>
    <definedName name="Kunden">'4. Schritt+Stammdaten'!$O$5:$W$14</definedName>
    <definedName name="LiefANR">'[1]Lieferanten'!$A$198:$M$232</definedName>
    <definedName name="Lieferanten">'4. Schritt+Stammdaten'!$O$19:$X$29</definedName>
    <definedName name="LNR">'4. Schritt+Stammdaten'!$O$19:$O$29</definedName>
    <definedName name="Packungsgrößen">'[1]Lieferanten'!$A$128:$M$162</definedName>
    <definedName name="Produkte">'4. Schritt+Stammdaten'!$A$6:$M$38</definedName>
    <definedName name="Rabatte">'[1]Lieferanten'!$A$163:$M$197</definedName>
    <definedName name="Verkauf">'Verkauf'!$C$14:$D$18</definedName>
    <definedName name="Versandart">'[1]Sonstiges'!$B$13:$B$15</definedName>
  </definedNames>
  <calcPr fullCalcOnLoad="1"/>
</workbook>
</file>

<file path=xl/comments6.xml><?xml version="1.0" encoding="utf-8"?>
<comments xmlns="http://schemas.openxmlformats.org/spreadsheetml/2006/main">
  <authors>
    <author>Horst Merschmann</author>
  </authors>
  <commentList>
    <comment ref="G6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wird aus Einkauf übernommen (SVERWEIS)</t>
        </r>
      </text>
    </comment>
    <comment ref="H6" authorId="0">
      <text>
        <r>
          <rPr>
            <b/>
            <sz val="8"/>
            <rFont val="Tahoma"/>
            <family val="0"/>
          </rPr>
          <t>Horst Merschmann:</t>
        </r>
        <r>
          <rPr>
            <sz val="8"/>
            <rFont val="Tahoma"/>
            <family val="0"/>
          </rPr>
          <t xml:space="preserve">
wird aus Verkauf übernommen (SVERWEIS)</t>
        </r>
      </text>
    </comment>
  </commentList>
</comments>
</file>

<file path=xl/sharedStrings.xml><?xml version="1.0" encoding="utf-8"?>
<sst xmlns="http://schemas.openxmlformats.org/spreadsheetml/2006/main" count="310" uniqueCount="232">
  <si>
    <t>AB</t>
  </si>
  <si>
    <t>Zugang</t>
  </si>
  <si>
    <t>Abgang</t>
  </si>
  <si>
    <t>EB</t>
  </si>
  <si>
    <t>Datum</t>
  </si>
  <si>
    <t>Lager Büro Design GmbH - P1001</t>
  </si>
  <si>
    <t>Art.-
Nr.</t>
  </si>
  <si>
    <t>Artikelbezeichnung</t>
  </si>
  <si>
    <t>Pck.-
größe</t>
  </si>
  <si>
    <t xml:space="preserve">Ek-Preis </t>
  </si>
  <si>
    <t>Vk-Preis</t>
  </si>
  <si>
    <t>In-
ventur</t>
  </si>
  <si>
    <t>Melde-
bestand</t>
  </si>
  <si>
    <t>Höchst-
bestand</t>
  </si>
  <si>
    <t>Warenbestand</t>
  </si>
  <si>
    <t>Bleistifte, alle Härtegrade, im Dutzend</t>
  </si>
  <si>
    <t>Farbstifte, 6 Farben im Metalletui</t>
  </si>
  <si>
    <t>Farbstifte, 18 Farben im Metalletui</t>
  </si>
  <si>
    <t xml:space="preserve">Kugelstift, Mine nicht wechselbar </t>
  </si>
  <si>
    <t>Druckkugelschreiber Nr. 15</t>
  </si>
  <si>
    <t>Druckkugelschreiber Nr. 200</t>
  </si>
  <si>
    <t>Druckkugelschreiber Nr. 460, 2-farbig</t>
  </si>
  <si>
    <t>Schreibset Vector, Füllhalter F 01 und Rollerball T 01</t>
  </si>
  <si>
    <t>Ersatzmine Nr. 75</t>
  </si>
  <si>
    <t xml:space="preserve">Tintenkugelschreiber, Uni Ball, UB 100 </t>
  </si>
  <si>
    <t>Textliner Nr. 48, mehrere Farben</t>
  </si>
  <si>
    <t>Bleistiftspitzer KUM 400, Leichtmetall</t>
  </si>
  <si>
    <t>Schreibmaschinenpapier A4, 100 Blatt je Packung</t>
  </si>
  <si>
    <t>Schreibblock A4, 50 Blatt</t>
  </si>
  <si>
    <t>Notizblock A5, 50  Blatt</t>
  </si>
  <si>
    <t>Kohlepapier A4, 100 Blatt je Schachtel</t>
  </si>
  <si>
    <t>Briefordner A4, Nr. 1 080, schmal, 52 mm</t>
  </si>
  <si>
    <t>Briefordner A4, Nr. 1 090, breit, 80 mm</t>
  </si>
  <si>
    <t>Schnellhefter A4 aus Karton</t>
  </si>
  <si>
    <t>Ordner-Register A4, Nr. 6 001, A-Z, 25 Blatt</t>
  </si>
  <si>
    <t>Ordner-Register A4, Nr. 6 024, blanko, 25 Blatt</t>
  </si>
  <si>
    <t>Datumbänderstempel Nr. 3 832</t>
  </si>
  <si>
    <t>Stempelkissen ST 2</t>
  </si>
  <si>
    <t>Heftzange Nr. 60 003</t>
  </si>
  <si>
    <t>Heftgerät Nr. 3 155</t>
  </si>
  <si>
    <t>Heftklammern 24/6, 1000 Stück je Schachtel</t>
  </si>
  <si>
    <t>Heftklammernentferner, einfach</t>
  </si>
  <si>
    <t>Locher Nr. 5 028</t>
  </si>
  <si>
    <t>Locher Nr. 5 180 mit Anschlagschiene</t>
  </si>
  <si>
    <t>Briefkörbe in Gitterform</t>
  </si>
  <si>
    <t>Briefkörbe, stapelbar, 6 Farben</t>
  </si>
  <si>
    <t>Papierkorb Nr. 201</t>
  </si>
  <si>
    <t>Sicherheitspapierkorb, schwer brennbar</t>
  </si>
  <si>
    <t>ANR</t>
  </si>
  <si>
    <t>Einkaufssachbearbeitung Stratmann GmbH</t>
  </si>
  <si>
    <t>Lieferantennummer</t>
  </si>
  <si>
    <t>Lieferant</t>
  </si>
  <si>
    <t>Straße:</t>
  </si>
  <si>
    <t>PLZ - Ort:</t>
  </si>
  <si>
    <t>Lieferantenskonto:</t>
  </si>
  <si>
    <t>Produktnummer:</t>
  </si>
  <si>
    <t>Bestell-
menge</t>
  </si>
  <si>
    <t>vorh.
Menge</t>
  </si>
  <si>
    <t>max.
Bestand</t>
  </si>
  <si>
    <t>Artikel-
bezeichnung</t>
  </si>
  <si>
    <t>unsere 
P.größe</t>
  </si>
  <si>
    <t>Einzel-
preis</t>
  </si>
  <si>
    <t>Artikel 1:</t>
  </si>
  <si>
    <t>Artikel 2:</t>
  </si>
  <si>
    <t>Artikel 3:</t>
  </si>
  <si>
    <t>Artikel 4:</t>
  </si>
  <si>
    <t>Artikel 5:</t>
  </si>
  <si>
    <t>Auftragsbearbeitung Stratmann GmbH</t>
  </si>
  <si>
    <t>Kundennummer:</t>
  </si>
  <si>
    <t>Kunde:</t>
  </si>
  <si>
    <t>Kundenrabatt:</t>
  </si>
  <si>
    <t>Produktnummer</t>
  </si>
  <si>
    <t>Stückzahl</t>
  </si>
  <si>
    <t>vorhandene Menge</t>
  </si>
  <si>
    <t>Packungsgröße</t>
  </si>
  <si>
    <t>Einzelpreis</t>
  </si>
  <si>
    <t>Artikel  3:</t>
  </si>
  <si>
    <t>Lieferanten Stratmann GmbH</t>
  </si>
  <si>
    <t>Lief.-Nr.</t>
  </si>
  <si>
    <t>Firma</t>
  </si>
  <si>
    <t>Firmenzusatz</t>
  </si>
  <si>
    <t>Straße</t>
  </si>
  <si>
    <t>PLZ - Ort</t>
  </si>
  <si>
    <t>Telefon</t>
  </si>
  <si>
    <t>Bank</t>
  </si>
  <si>
    <t>KNR</t>
  </si>
  <si>
    <t>BLZ</t>
  </si>
  <si>
    <t>Skonto</t>
  </si>
  <si>
    <t>August Reiter KG</t>
  </si>
  <si>
    <t>Schreib- und Zeichengeräte</t>
  </si>
  <si>
    <t>Landweg 17</t>
  </si>
  <si>
    <t>64395 Brensbach</t>
  </si>
  <si>
    <t>06161 2502</t>
  </si>
  <si>
    <t>Sparkasse Odenwaldkreis</t>
  </si>
  <si>
    <t>190 789</t>
  </si>
  <si>
    <t>508 519 52</t>
  </si>
  <si>
    <t>Karl Linz GmbH</t>
  </si>
  <si>
    <t>Moderne Schreibgeräte</t>
  </si>
  <si>
    <t>Goldberger Str. 11</t>
  </si>
  <si>
    <t>90473 Nürnberg</t>
  </si>
  <si>
    <t>0911 232766</t>
  </si>
  <si>
    <t>Volksbank Nürnberg</t>
  </si>
  <si>
    <t>23 476 590</t>
  </si>
  <si>
    <t>760 900 00</t>
  </si>
  <si>
    <t>Rössler-Papier GmbH</t>
  </si>
  <si>
    <t>Münster Str. 42</t>
  </si>
  <si>
    <t>52353 Düren</t>
  </si>
  <si>
    <t>02421 6109</t>
  </si>
  <si>
    <t>Kreissparkasse Düren</t>
  </si>
  <si>
    <t>5 001 012</t>
  </si>
  <si>
    <t>395 501 10</t>
  </si>
  <si>
    <t>Kohler AG</t>
  </si>
  <si>
    <t>Papierfabrik</t>
  </si>
  <si>
    <t>Hauptstr. 2</t>
  </si>
  <si>
    <t>77704 Oberkirch</t>
  </si>
  <si>
    <t>07802 810</t>
  </si>
  <si>
    <t>Deutsche Bank AG Oberkirch</t>
  </si>
  <si>
    <t>110 290</t>
  </si>
  <si>
    <t>664 700 35</t>
  </si>
  <si>
    <t>Ralken GmbH</t>
  </si>
  <si>
    <t>Registraturen</t>
  </si>
  <si>
    <t>Am Bahnhof 5</t>
  </si>
  <si>
    <t>71254 Ditzingen</t>
  </si>
  <si>
    <t>07156 8019</t>
  </si>
  <si>
    <t>Ditzinger Bank Ditzingen</t>
  </si>
  <si>
    <t>432 800</t>
  </si>
  <si>
    <t>600 623 98</t>
  </si>
  <si>
    <t>Mabox KG</t>
  </si>
  <si>
    <t>Ordner-Fabrik</t>
  </si>
  <si>
    <t>Gänseplan 75</t>
  </si>
  <si>
    <t>37083 Göttingen</t>
  </si>
  <si>
    <t>0551 53052</t>
  </si>
  <si>
    <t>Commerzbank AG Göttingen</t>
  </si>
  <si>
    <t>210 100 101</t>
  </si>
  <si>
    <t>260 400 30</t>
  </si>
  <si>
    <t>Kiebes GmbH &amp; Co. KG</t>
  </si>
  <si>
    <t>Bürogerätehersteller</t>
  </si>
  <si>
    <t>Ulmenweg 2</t>
  </si>
  <si>
    <t>91054 Erlangen</t>
  </si>
  <si>
    <t>09131 72029</t>
  </si>
  <si>
    <t>Dresdner Bank AG Erlangen</t>
  </si>
  <si>
    <t>230 560 123</t>
  </si>
  <si>
    <t>760 800 40</t>
  </si>
  <si>
    <t>Erwin Sapp e. K.</t>
  </si>
  <si>
    <t>Bürogeräte</t>
  </si>
  <si>
    <t>Zweifaller Weg 12</t>
  </si>
  <si>
    <t>52393 Hürtgenwald</t>
  </si>
  <si>
    <t>02429 4777</t>
  </si>
  <si>
    <t>110 500</t>
  </si>
  <si>
    <t>Rappel-Plastik GmbH</t>
  </si>
  <si>
    <t>Strandbadweg 16</t>
  </si>
  <si>
    <t>58566 Kierspe</t>
  </si>
  <si>
    <t>02269 859</t>
  </si>
  <si>
    <t>Stadtsparkasse Kierspe</t>
  </si>
  <si>
    <t>430 300 100</t>
  </si>
  <si>
    <t>731 500 00</t>
  </si>
  <si>
    <t>Heinz Bastek OHG</t>
  </si>
  <si>
    <t>Kunststoffwerk</t>
  </si>
  <si>
    <t>Holzhauser Str. 62</t>
  </si>
  <si>
    <t>34127 Kassel</t>
  </si>
  <si>
    <t>0561 20912</t>
  </si>
  <si>
    <t>Bank für Gemeinwirtschaft Kassel</t>
  </si>
  <si>
    <t>220 440 100</t>
  </si>
  <si>
    <t>520 101 11</t>
  </si>
  <si>
    <t>Gebr. Bauser OHG</t>
  </si>
  <si>
    <t>Import/Export</t>
  </si>
  <si>
    <t>Alsterterrasse 2</t>
  </si>
  <si>
    <t>20354 Hamburg</t>
  </si>
  <si>
    <t xml:space="preserve"> 040 87033</t>
  </si>
  <si>
    <t>Deutsche Bank AG Hamburg</t>
  </si>
  <si>
    <t>330 400 101</t>
  </si>
  <si>
    <t>200 700 00</t>
  </si>
  <si>
    <t>Stammdaten Stratmann GmbH</t>
  </si>
  <si>
    <t>Kunden-Nr.</t>
  </si>
  <si>
    <t>Ort</t>
  </si>
  <si>
    <t>Rabatt</t>
  </si>
  <si>
    <t>Willi Schulze e. Kfm.</t>
  </si>
  <si>
    <t>Markt 37</t>
  </si>
  <si>
    <t>59494 Soest</t>
  </si>
  <si>
    <t>(0 29 21) 1 45 23</t>
  </si>
  <si>
    <t>Sparkasse Soest</t>
  </si>
  <si>
    <t>1 504 639</t>
  </si>
  <si>
    <t>414 500 75</t>
  </si>
  <si>
    <t>Gebr. Neuköster OHG</t>
  </si>
  <si>
    <t>Am Kloster 4</t>
  </si>
  <si>
    <t>59457 Werl</t>
  </si>
  <si>
    <t>(0 29 22) 3 23 12</t>
  </si>
  <si>
    <t>Deutsche Bank AG Werl</t>
  </si>
  <si>
    <t>6 594 911</t>
  </si>
  <si>
    <t>416 700 29</t>
  </si>
  <si>
    <t>Maria Stenzel e. K.</t>
  </si>
  <si>
    <t>Märkische Str. 47</t>
  </si>
  <si>
    <t>44141 Dortmund</t>
  </si>
  <si>
    <t>(02 31) 56 90 01</t>
  </si>
  <si>
    <t>Allbank Dortmund</t>
  </si>
  <si>
    <t>3 452 178</t>
  </si>
  <si>
    <t>250 206 00</t>
  </si>
  <si>
    <t>Kaufmarkt AG</t>
  </si>
  <si>
    <t>Teutoburger Weg 12</t>
  </si>
  <si>
    <t>33604 Bielefeld</t>
  </si>
  <si>
    <t>(05 21) 34 88 77</t>
  </si>
  <si>
    <t>Dresdner Bank AG Bielefeld</t>
  </si>
  <si>
    <t>100 100</t>
  </si>
  <si>
    <t>480 800 20</t>
  </si>
  <si>
    <t>Albert Schüler OHG</t>
  </si>
  <si>
    <t>Hellweg 89</t>
  </si>
  <si>
    <t>44787 Bochum</t>
  </si>
  <si>
    <t>(02 34) 66 10 20</t>
  </si>
  <si>
    <t>Westfalenbank Bochum</t>
  </si>
  <si>
    <t>4 505 667</t>
  </si>
  <si>
    <t>430 200 00</t>
  </si>
  <si>
    <t>Buschgarten KG</t>
  </si>
  <si>
    <t>Telgter Str. 1</t>
  </si>
  <si>
    <t>48167 Münster</t>
  </si>
  <si>
    <t>(02 51) 4 70 10</t>
  </si>
  <si>
    <t>Stadtsparkasse Münster</t>
  </si>
  <si>
    <t>9 904 512</t>
  </si>
  <si>
    <t>400 501 00</t>
  </si>
  <si>
    <t>Modern Office Ltd. Office Supplies</t>
  </si>
  <si>
    <t>36, Mayfair Lane</t>
  </si>
  <si>
    <t>London W1X 3RB Great Britain</t>
  </si>
  <si>
    <t>004471 4091355</t>
  </si>
  <si>
    <t>Barclays Bank London</t>
  </si>
  <si>
    <t>12-156847</t>
  </si>
  <si>
    <t>Schreiter GmbH</t>
  </si>
  <si>
    <t>Petrikirchplatz 3</t>
  </si>
  <si>
    <t>(0 29 21) 34 21-0</t>
  </si>
  <si>
    <t>aktueller
Bestand</t>
  </si>
  <si>
    <t>alter Bestand</t>
  </si>
  <si>
    <t>Lagerbewegung eines Produktes - 511020</t>
  </si>
  <si>
    <t>aktueller Bestand</t>
  </si>
  <si>
    <t>neuer
Bestand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</si>
</sst>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&quot;Stück&quot;"/>
    <numFmt numFmtId="173" formatCode="_-* #,##0.00\ [$€-1]_-;\-* #,##0.00\ [$€-1]_-;_-* &quot;-&quot;??\ [$€-1]_-"/>
    <numFmt numFmtId="174" formatCode="###\ ###"/>
    <numFmt numFmtId="175" formatCode="#,##0.00\ &quot;EUR&quot;"/>
    <numFmt numFmtId="176" formatCode="0.0%"/>
    <numFmt numFmtId="177" formatCode="00\ 000"/>
    <numFmt numFmtId="178" formatCode="0\ %"/>
  </numFmts>
  <fonts count="2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sz val="10"/>
      <color indexed="9"/>
      <name val="Arial"/>
      <family val="0"/>
    </font>
    <font>
      <sz val="15"/>
      <name val="Arial"/>
      <family val="0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i/>
      <sz val="10"/>
      <color indexed="9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2" fontId="0" fillId="3" borderId="4" xfId="0" applyNumberFormat="1" applyFill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172" fontId="0" fillId="4" borderId="4" xfId="0" applyNumberFormat="1" applyFill="1" applyBorder="1" applyAlignment="1">
      <alignment horizontal="center"/>
    </xf>
    <xf numFmtId="172" fontId="0" fillId="4" borderId="5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172" fontId="0" fillId="4" borderId="8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174" fontId="0" fillId="6" borderId="6" xfId="0" applyNumberFormat="1" applyFill="1" applyBorder="1" applyAlignment="1">
      <alignment horizontal="center" vertical="top"/>
    </xf>
    <xf numFmtId="0" fontId="6" fillId="6" borderId="4" xfId="0" applyFont="1" applyFill="1" applyBorder="1" applyAlignment="1">
      <alignment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right" vertical="top" wrapText="1"/>
    </xf>
    <xf numFmtId="0" fontId="7" fillId="6" borderId="8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75" fontId="9" fillId="3" borderId="4" xfId="0" applyNumberFormat="1" applyFont="1" applyFill="1" applyBorder="1" applyAlignment="1">
      <alignment vertical="top"/>
    </xf>
    <xf numFmtId="0" fontId="9" fillId="3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vertical="top" wrapText="1"/>
    </xf>
    <xf numFmtId="0" fontId="0" fillId="6" borderId="4" xfId="0" applyFill="1" applyBorder="1" applyAlignment="1">
      <alignment horizontal="center" vertical="top" wrapText="1"/>
    </xf>
    <xf numFmtId="175" fontId="0" fillId="6" borderId="4" xfId="0" applyNumberFormat="1" applyFill="1" applyBorder="1" applyAlignment="1">
      <alignment vertical="top"/>
    </xf>
    <xf numFmtId="175" fontId="9" fillId="6" borderId="4" xfId="0" applyNumberFormat="1" applyFont="1" applyFill="1" applyBorder="1" applyAlignment="1">
      <alignment vertical="top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horizontal="center" vertical="top"/>
    </xf>
    <xf numFmtId="175" fontId="0" fillId="6" borderId="8" xfId="0" applyNumberFormat="1" applyFill="1" applyBorder="1" applyAlignment="1">
      <alignment horizontal="right" vertical="top"/>
    </xf>
    <xf numFmtId="0" fontId="10" fillId="5" borderId="7" xfId="0" applyFont="1" applyFill="1" applyBorder="1" applyAlignment="1">
      <alignment horizontal="center"/>
    </xf>
    <xf numFmtId="0" fontId="10" fillId="5" borderId="5" xfId="0" applyFont="1" applyFill="1" applyBorder="1" applyAlignment="1">
      <alignment vertical="top"/>
    </xf>
    <xf numFmtId="0" fontId="10" fillId="5" borderId="5" xfId="0" applyFont="1" applyFill="1" applyBorder="1" applyAlignment="1">
      <alignment horizontal="center" vertical="top"/>
    </xf>
    <xf numFmtId="0" fontId="1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10" fillId="5" borderId="5" xfId="0" applyFont="1" applyFill="1" applyBorder="1" applyAlignment="1">
      <alignment horizontal="center"/>
    </xf>
    <xf numFmtId="175" fontId="5" fillId="5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Alignment="1">
      <alignment/>
    </xf>
    <xf numFmtId="0" fontId="12" fillId="7" borderId="0" xfId="0" applyFont="1" applyFill="1" applyAlignment="1">
      <alignment/>
    </xf>
    <xf numFmtId="0" fontId="4" fillId="2" borderId="10" xfId="0" applyFont="1" applyFill="1" applyBorder="1" applyAlignment="1">
      <alignment/>
    </xf>
    <xf numFmtId="0" fontId="0" fillId="3" borderId="11" xfId="0" applyFill="1" applyBorder="1" applyAlignment="1">
      <alignment horizontal="left"/>
    </xf>
    <xf numFmtId="0" fontId="13" fillId="7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2" borderId="6" xfId="0" applyFont="1" applyFill="1" applyBorder="1" applyAlignment="1">
      <alignment/>
    </xf>
    <xf numFmtId="0" fontId="0" fillId="4" borderId="4" xfId="0" applyFill="1" applyBorder="1" applyAlignment="1">
      <alignment horizontal="center"/>
    </xf>
    <xf numFmtId="0" fontId="4" fillId="7" borderId="0" xfId="0" applyFont="1" applyFill="1" applyBorder="1" applyAlignment="1">
      <alignment/>
    </xf>
    <xf numFmtId="0" fontId="0" fillId="7" borderId="0" xfId="0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172" fontId="0" fillId="4" borderId="13" xfId="0" applyNumberForma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13" fillId="7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7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wrapText="1"/>
    </xf>
    <xf numFmtId="9" fontId="0" fillId="7" borderId="0" xfId="18" applyFill="1" applyBorder="1" applyAlignment="1">
      <alignment horizontal="center"/>
    </xf>
    <xf numFmtId="173" fontId="0" fillId="7" borderId="0" xfId="17" applyFill="1" applyBorder="1" applyAlignment="1">
      <alignment horizontal="center"/>
    </xf>
    <xf numFmtId="177" fontId="0" fillId="7" borderId="0" xfId="0" applyNumberForma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173" fontId="0" fillId="4" borderId="14" xfId="17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14" fillId="0" borderId="0" xfId="0" applyFont="1" applyAlignment="1">
      <alignment/>
    </xf>
    <xf numFmtId="0" fontId="15" fillId="8" borderId="1" xfId="0" applyFont="1" applyFill="1" applyBorder="1" applyAlignment="1">
      <alignment vertical="top" wrapText="1"/>
    </xf>
    <xf numFmtId="0" fontId="15" fillId="8" borderId="2" xfId="0" applyFont="1" applyFill="1" applyBorder="1" applyAlignment="1">
      <alignment vertical="top" wrapText="1"/>
    </xf>
    <xf numFmtId="0" fontId="15" fillId="8" borderId="2" xfId="0" applyFont="1" applyFill="1" applyBorder="1" applyAlignment="1">
      <alignment/>
    </xf>
    <xf numFmtId="0" fontId="15" fillId="8" borderId="3" xfId="0" applyFont="1" applyFill="1" applyBorder="1" applyAlignment="1">
      <alignment horizontal="center"/>
    </xf>
    <xf numFmtId="177" fontId="16" fillId="8" borderId="6" xfId="0" applyNumberFormat="1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 vertical="top" wrapText="1"/>
    </xf>
    <xf numFmtId="176" fontId="0" fillId="4" borderId="8" xfId="18" applyNumberFormat="1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/>
    </xf>
    <xf numFmtId="177" fontId="16" fillId="8" borderId="7" xfId="0" applyNumberFormat="1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vertical="top" wrapText="1"/>
    </xf>
    <xf numFmtId="176" fontId="0" fillId="4" borderId="9" xfId="18" applyNumberFormat="1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/>
    </xf>
    <xf numFmtId="0" fontId="17" fillId="9" borderId="2" xfId="0" applyFont="1" applyFill="1" applyBorder="1" applyAlignment="1">
      <alignment/>
    </xf>
    <xf numFmtId="0" fontId="17" fillId="9" borderId="3" xfId="0" applyFont="1" applyFill="1" applyBorder="1" applyAlignment="1">
      <alignment/>
    </xf>
    <xf numFmtId="0" fontId="18" fillId="9" borderId="6" xfId="0" applyFont="1" applyFill="1" applyBorder="1" applyAlignment="1">
      <alignment horizontal="center"/>
    </xf>
    <xf numFmtId="0" fontId="19" fillId="10" borderId="4" xfId="0" applyFont="1" applyFill="1" applyBorder="1" applyAlignment="1">
      <alignment/>
    </xf>
    <xf numFmtId="0" fontId="0" fillId="10" borderId="4" xfId="0" applyFont="1" applyFill="1" applyBorder="1" applyAlignment="1">
      <alignment vertical="top" wrapText="1"/>
    </xf>
    <xf numFmtId="178" fontId="19" fillId="10" borderId="8" xfId="0" applyNumberFormat="1" applyFont="1" applyFill="1" applyBorder="1" applyAlignment="1">
      <alignment/>
    </xf>
    <xf numFmtId="0" fontId="19" fillId="10" borderId="4" xfId="0" applyFont="1" applyFill="1" applyBorder="1" applyAlignment="1">
      <alignment vertical="top" wrapText="1"/>
    </xf>
    <xf numFmtId="0" fontId="19" fillId="10" borderId="4" xfId="0" applyFont="1" applyFill="1" applyBorder="1" applyAlignment="1">
      <alignment vertical="top"/>
    </xf>
    <xf numFmtId="178" fontId="19" fillId="10" borderId="8" xfId="0" applyNumberFormat="1" applyFont="1" applyFill="1" applyBorder="1" applyAlignment="1">
      <alignment vertical="top"/>
    </xf>
    <xf numFmtId="0" fontId="19" fillId="10" borderId="4" xfId="0" applyFont="1" applyFill="1" applyBorder="1" applyAlignment="1">
      <alignment horizontal="left"/>
    </xf>
    <xf numFmtId="0" fontId="0" fillId="10" borderId="4" xfId="0" applyFont="1" applyFill="1" applyBorder="1" applyAlignment="1">
      <alignment/>
    </xf>
    <xf numFmtId="178" fontId="19" fillId="10" borderId="8" xfId="18" applyNumberFormat="1" applyFont="1" applyFill="1" applyBorder="1" applyAlignment="1">
      <alignment/>
    </xf>
    <xf numFmtId="0" fontId="19" fillId="10" borderId="8" xfId="0" applyFont="1" applyFill="1" applyBorder="1" applyAlignment="1">
      <alignment/>
    </xf>
    <xf numFmtId="0" fontId="18" fillId="9" borderId="7" xfId="0" applyFont="1" applyFill="1" applyBorder="1" applyAlignment="1">
      <alignment horizontal="center"/>
    </xf>
    <xf numFmtId="0" fontId="19" fillId="10" borderId="5" xfId="0" applyFont="1" applyFill="1" applyBorder="1" applyAlignment="1">
      <alignment/>
    </xf>
    <xf numFmtId="0" fontId="19" fillId="10" borderId="9" xfId="0" applyFont="1" applyFill="1" applyBorder="1" applyAlignment="1">
      <alignment/>
    </xf>
    <xf numFmtId="9" fontId="0" fillId="0" borderId="0" xfId="18" applyFill="1" applyBorder="1" applyAlignment="1">
      <alignment horizontal="center"/>
    </xf>
    <xf numFmtId="173" fontId="0" fillId="4" borderId="8" xfId="17" applyFill="1" applyBorder="1" applyAlignment="1">
      <alignment/>
    </xf>
    <xf numFmtId="173" fontId="0" fillId="4" borderId="9" xfId="17" applyFill="1" applyBorder="1" applyAlignment="1">
      <alignment/>
    </xf>
    <xf numFmtId="0" fontId="9" fillId="4" borderId="4" xfId="0" applyNumberFormat="1" applyFont="1" applyFill="1" applyBorder="1" applyAlignment="1">
      <alignment horizontal="center" vertical="top"/>
    </xf>
    <xf numFmtId="174" fontId="8" fillId="3" borderId="6" xfId="0" applyNumberFormat="1" applyFont="1" applyFill="1" applyBorder="1" applyAlignment="1">
      <alignment horizontal="center" vertical="top"/>
    </xf>
    <xf numFmtId="0" fontId="8" fillId="3" borderId="4" xfId="0" applyFont="1" applyFill="1" applyBorder="1" applyAlignment="1">
      <alignment vertical="top" wrapText="1"/>
    </xf>
    <xf numFmtId="175" fontId="9" fillId="4" borderId="8" xfId="0" applyNumberFormat="1" applyFont="1" applyFill="1" applyBorder="1" applyAlignment="1">
      <alignment horizontal="right" vertical="top"/>
    </xf>
    <xf numFmtId="0" fontId="9" fillId="3" borderId="4" xfId="0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left"/>
    </xf>
    <xf numFmtId="0" fontId="23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173" fontId="9" fillId="3" borderId="4" xfId="17" applyFont="1" applyFill="1" applyBorder="1" applyAlignment="1">
      <alignment vertical="top"/>
    </xf>
    <xf numFmtId="0" fontId="0" fillId="4" borderId="2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0" fillId="4" borderId="5" xfId="18" applyNumberFormat="1" applyFill="1" applyBorder="1" applyAlignment="1">
      <alignment horizontal="center"/>
    </xf>
    <xf numFmtId="176" fontId="0" fillId="4" borderId="9" xfId="18" applyNumberForma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/>
    </xf>
    <xf numFmtId="0" fontId="11" fillId="11" borderId="17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9" fontId="0" fillId="4" borderId="18" xfId="18" applyFill="1" applyBorder="1" applyAlignment="1">
      <alignment horizontal="center"/>
    </xf>
    <xf numFmtId="9" fontId="0" fillId="4" borderId="19" xfId="18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172" fontId="0" fillId="4" borderId="2" xfId="0" applyNumberFormat="1" applyFill="1" applyBorder="1" applyAlignment="1">
      <alignment horizontal="center"/>
    </xf>
    <xf numFmtId="173" fontId="0" fillId="4" borderId="3" xfId="17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172" fontId="0" fillId="4" borderId="24" xfId="0" applyNumberFormat="1" applyFill="1" applyBorder="1" applyAlignment="1">
      <alignment horizontal="center"/>
    </xf>
    <xf numFmtId="173" fontId="0" fillId="4" borderId="25" xfId="17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O\B&#252;rowirtschaft\Stratmann_Gesch&#228;ftsproz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Einkauf"/>
      <sheetName val="Anfrage"/>
      <sheetName val="AV"/>
      <sheetName val="Bestellung"/>
      <sheetName val="LieferscheinLieferant"/>
      <sheetName val="Verkauf"/>
      <sheetName val="Angebot"/>
      <sheetName val="Auftragsbestätigung"/>
      <sheetName val="Lieferschein"/>
      <sheetName val="Rechnung"/>
      <sheetName val="Artikel"/>
      <sheetName val="Lieferanten"/>
      <sheetName val="Kunden"/>
      <sheetName val="Sonstiges"/>
    </sheetNames>
    <sheetDataSet>
      <sheetData sheetId="11">
        <row r="3">
          <cell r="A3">
            <v>511010</v>
          </cell>
          <cell r="B3" t="str">
            <v>Bleistifte, alle Härtegrade, im Dutzend</v>
          </cell>
          <cell r="C3">
            <v>12</v>
          </cell>
          <cell r="D3">
            <v>25.32</v>
          </cell>
          <cell r="E3">
            <v>43.73</v>
          </cell>
          <cell r="F3">
            <v>144</v>
          </cell>
          <cell r="G3">
            <v>120</v>
          </cell>
          <cell r="H3">
            <v>360</v>
          </cell>
          <cell r="I3">
            <v>3646.08</v>
          </cell>
        </row>
        <row r="4">
          <cell r="A4">
            <v>511020</v>
          </cell>
          <cell r="B4" t="str">
            <v>Farbstifte, 6 Farben im Metalletui</v>
          </cell>
          <cell r="C4">
            <v>10</v>
          </cell>
          <cell r="D4">
            <v>20.44</v>
          </cell>
          <cell r="E4">
            <v>35.32</v>
          </cell>
          <cell r="F4">
            <v>120</v>
          </cell>
          <cell r="G4">
            <v>80</v>
          </cell>
          <cell r="H4">
            <v>250</v>
          </cell>
          <cell r="I4">
            <v>2452.8</v>
          </cell>
        </row>
        <row r="5">
          <cell r="A5">
            <v>511030</v>
          </cell>
          <cell r="B5" t="str">
            <v>Farbstifte, 18 Farben im Metalletui</v>
          </cell>
          <cell r="C5">
            <v>10</v>
          </cell>
          <cell r="D5">
            <v>55.72</v>
          </cell>
          <cell r="E5">
            <v>96.23</v>
          </cell>
          <cell r="F5">
            <v>160</v>
          </cell>
          <cell r="G5">
            <v>70</v>
          </cell>
          <cell r="H5">
            <v>250</v>
          </cell>
          <cell r="I5">
            <v>8915.2</v>
          </cell>
        </row>
        <row r="6">
          <cell r="A6">
            <v>512040</v>
          </cell>
          <cell r="B6" t="str">
            <v>Kugelstift, Mine nicht wechselbar </v>
          </cell>
          <cell r="C6">
            <v>50</v>
          </cell>
          <cell r="D6">
            <v>7.22</v>
          </cell>
          <cell r="E6">
            <v>12.46</v>
          </cell>
          <cell r="F6">
            <v>450</v>
          </cell>
          <cell r="G6">
            <v>100</v>
          </cell>
          <cell r="H6">
            <v>1000</v>
          </cell>
          <cell r="I6">
            <v>3249</v>
          </cell>
        </row>
        <row r="7">
          <cell r="A7">
            <v>512050</v>
          </cell>
          <cell r="B7" t="str">
            <v>Druckkugelschreiber Nr. 15</v>
          </cell>
          <cell r="C7">
            <v>50</v>
          </cell>
          <cell r="D7">
            <v>12.22</v>
          </cell>
          <cell r="E7">
            <v>21.11</v>
          </cell>
          <cell r="F7">
            <v>98</v>
          </cell>
          <cell r="G7">
            <v>100</v>
          </cell>
          <cell r="H7">
            <v>750</v>
          </cell>
          <cell r="I7">
            <v>1197.5600000000002</v>
          </cell>
        </row>
        <row r="8">
          <cell r="A8">
            <v>512060</v>
          </cell>
          <cell r="B8" t="str">
            <v>Druckkugelschreiber Nr. 200</v>
          </cell>
          <cell r="C8">
            <v>50</v>
          </cell>
          <cell r="D8">
            <v>26.94</v>
          </cell>
          <cell r="E8">
            <v>46.54</v>
          </cell>
          <cell r="F8">
            <v>87</v>
          </cell>
          <cell r="G8">
            <v>80</v>
          </cell>
          <cell r="H8">
            <v>500</v>
          </cell>
          <cell r="I8">
            <v>2343.78</v>
          </cell>
        </row>
        <row r="9">
          <cell r="A9">
            <v>512070</v>
          </cell>
          <cell r="B9" t="str">
            <v>Druckkugelschreiber Nr. 460, 2-farbig</v>
          </cell>
          <cell r="C9">
            <v>12</v>
          </cell>
          <cell r="D9">
            <v>26.73</v>
          </cell>
          <cell r="E9">
            <v>46.17</v>
          </cell>
          <cell r="F9">
            <v>75</v>
          </cell>
          <cell r="G9">
            <v>40</v>
          </cell>
          <cell r="H9">
            <v>500</v>
          </cell>
          <cell r="I9">
            <v>2004.75</v>
          </cell>
        </row>
        <row r="10">
          <cell r="A10">
            <v>512075</v>
          </cell>
          <cell r="B10" t="str">
            <v>Schreibset Vector, Füllhalter F 01 und Rollerball T 01</v>
          </cell>
          <cell r="C10">
            <v>10</v>
          </cell>
          <cell r="D10">
            <v>65.03</v>
          </cell>
          <cell r="E10">
            <v>112.33</v>
          </cell>
          <cell r="F10">
            <v>0</v>
          </cell>
          <cell r="G10">
            <v>60</v>
          </cell>
          <cell r="H10">
            <v>600</v>
          </cell>
          <cell r="I10">
            <v>0</v>
          </cell>
        </row>
        <row r="11">
          <cell r="A11">
            <v>512080</v>
          </cell>
          <cell r="B11" t="str">
            <v>Ersatzmine Nr. 75</v>
          </cell>
          <cell r="C11">
            <v>100</v>
          </cell>
          <cell r="D11">
            <v>13.33</v>
          </cell>
          <cell r="E11">
            <v>23.03</v>
          </cell>
          <cell r="F11">
            <v>1235</v>
          </cell>
          <cell r="G11">
            <v>100</v>
          </cell>
          <cell r="H11">
            <v>1500</v>
          </cell>
          <cell r="I11">
            <v>16462.55</v>
          </cell>
        </row>
        <row r="12">
          <cell r="A12">
            <v>513090</v>
          </cell>
          <cell r="B12" t="str">
            <v>Tintenkugelschreiber, Uni Ball, UB 100 </v>
          </cell>
          <cell r="C12">
            <v>144</v>
          </cell>
          <cell r="D12">
            <v>72.8</v>
          </cell>
          <cell r="E12">
            <v>125.76</v>
          </cell>
          <cell r="F12">
            <v>25</v>
          </cell>
          <cell r="G12">
            <v>15</v>
          </cell>
          <cell r="H12">
            <v>150</v>
          </cell>
          <cell r="I12">
            <v>1820</v>
          </cell>
        </row>
        <row r="13">
          <cell r="A13">
            <v>514100</v>
          </cell>
          <cell r="B13" t="str">
            <v>Textliner Nr. 48, mehrere Farben</v>
          </cell>
          <cell r="C13">
            <v>60</v>
          </cell>
          <cell r="D13">
            <v>40</v>
          </cell>
          <cell r="E13">
            <v>69.1</v>
          </cell>
          <cell r="F13">
            <v>30</v>
          </cell>
          <cell r="G13">
            <v>20</v>
          </cell>
          <cell r="H13">
            <v>400</v>
          </cell>
          <cell r="I13">
            <v>1200</v>
          </cell>
        </row>
        <row r="14">
          <cell r="A14">
            <v>515110</v>
          </cell>
          <cell r="B14" t="str">
            <v>Bleistiftspitzer KUM 400, Leichtmetall</v>
          </cell>
          <cell r="C14">
            <v>60</v>
          </cell>
          <cell r="D14">
            <v>17.67</v>
          </cell>
          <cell r="E14">
            <v>30.52</v>
          </cell>
          <cell r="F14">
            <v>64</v>
          </cell>
          <cell r="G14">
            <v>45</v>
          </cell>
          <cell r="H14">
            <v>420</v>
          </cell>
          <cell r="I14">
            <v>1130.88</v>
          </cell>
        </row>
        <row r="15">
          <cell r="A15">
            <v>521120</v>
          </cell>
          <cell r="B15" t="str">
            <v>Schreibmaschinenpapier A4, 100 Blatt je Packung</v>
          </cell>
          <cell r="C15">
            <v>100</v>
          </cell>
          <cell r="D15">
            <v>62.61</v>
          </cell>
          <cell r="E15">
            <v>111.71</v>
          </cell>
          <cell r="F15">
            <v>200</v>
          </cell>
          <cell r="G15">
            <v>50</v>
          </cell>
          <cell r="H15">
            <v>400</v>
          </cell>
          <cell r="I15">
            <v>12522</v>
          </cell>
        </row>
        <row r="16">
          <cell r="A16">
            <v>522130</v>
          </cell>
          <cell r="B16" t="str">
            <v>Schreibblock A4, 50 Blatt</v>
          </cell>
          <cell r="C16">
            <v>50</v>
          </cell>
          <cell r="D16">
            <v>22.5</v>
          </cell>
          <cell r="E16">
            <v>40.15</v>
          </cell>
          <cell r="F16">
            <v>250</v>
          </cell>
          <cell r="G16">
            <v>75</v>
          </cell>
          <cell r="H16">
            <v>500</v>
          </cell>
          <cell r="I16">
            <v>5625</v>
          </cell>
        </row>
        <row r="17">
          <cell r="A17">
            <v>522140</v>
          </cell>
          <cell r="B17" t="str">
            <v>Notizblock A5, 50  Blatt</v>
          </cell>
          <cell r="C17">
            <v>50</v>
          </cell>
          <cell r="D17">
            <v>13.61</v>
          </cell>
          <cell r="E17">
            <v>24.29</v>
          </cell>
          <cell r="F17">
            <v>250</v>
          </cell>
          <cell r="G17">
            <v>100</v>
          </cell>
          <cell r="H17">
            <v>600</v>
          </cell>
          <cell r="I17">
            <v>3402.5</v>
          </cell>
        </row>
        <row r="18">
          <cell r="A18">
            <v>523150</v>
          </cell>
          <cell r="B18" t="str">
            <v>Kohlepapier A4, 100 Blatt je Schachtel</v>
          </cell>
          <cell r="C18">
            <v>10</v>
          </cell>
          <cell r="D18">
            <v>71.11</v>
          </cell>
          <cell r="E18">
            <v>126.88</v>
          </cell>
          <cell r="F18">
            <v>70</v>
          </cell>
          <cell r="G18">
            <v>30</v>
          </cell>
          <cell r="H18">
            <v>300</v>
          </cell>
          <cell r="I18">
            <v>4977.7</v>
          </cell>
        </row>
        <row r="19">
          <cell r="A19">
            <v>531160</v>
          </cell>
          <cell r="B19" t="str">
            <v>Briefordner A4, Nr. 1 080, schmal, 52 mm</v>
          </cell>
          <cell r="C19">
            <v>10</v>
          </cell>
          <cell r="D19">
            <v>11.44</v>
          </cell>
          <cell r="E19">
            <v>20.21</v>
          </cell>
          <cell r="F19">
            <v>210</v>
          </cell>
          <cell r="G19">
            <v>50</v>
          </cell>
          <cell r="H19">
            <v>500</v>
          </cell>
          <cell r="I19">
            <v>2402.4</v>
          </cell>
        </row>
        <row r="20">
          <cell r="A20">
            <v>531170</v>
          </cell>
          <cell r="B20" t="str">
            <v>Briefordner A4, Nr. 1 090, breit, 80 mm</v>
          </cell>
          <cell r="C20">
            <v>10</v>
          </cell>
          <cell r="D20">
            <v>11.44</v>
          </cell>
          <cell r="E20">
            <v>20.21</v>
          </cell>
          <cell r="F20">
            <v>130</v>
          </cell>
          <cell r="G20">
            <v>50</v>
          </cell>
          <cell r="H20">
            <v>500</v>
          </cell>
          <cell r="I20">
            <v>1487.2</v>
          </cell>
        </row>
        <row r="21">
          <cell r="A21">
            <v>532180</v>
          </cell>
          <cell r="B21" t="str">
            <v>Schnellhefter A4 aus Karton</v>
          </cell>
          <cell r="C21">
            <v>20</v>
          </cell>
          <cell r="D21">
            <v>3.33</v>
          </cell>
          <cell r="E21">
            <v>5.88</v>
          </cell>
          <cell r="F21">
            <v>600</v>
          </cell>
          <cell r="G21">
            <v>100</v>
          </cell>
          <cell r="H21">
            <v>600</v>
          </cell>
          <cell r="I21">
            <v>1998</v>
          </cell>
        </row>
        <row r="22">
          <cell r="A22">
            <v>533190</v>
          </cell>
          <cell r="B22" t="str">
            <v>Ordner-Register A4, Nr. 6 001, A-Z, 25 Blatt</v>
          </cell>
          <cell r="C22">
            <v>20</v>
          </cell>
          <cell r="D22">
            <v>72</v>
          </cell>
          <cell r="E22">
            <v>127.08</v>
          </cell>
          <cell r="F22">
            <v>160</v>
          </cell>
          <cell r="G22">
            <v>80</v>
          </cell>
          <cell r="H22">
            <v>500</v>
          </cell>
          <cell r="I22">
            <v>11520</v>
          </cell>
        </row>
        <row r="23">
          <cell r="A23">
            <v>533200</v>
          </cell>
          <cell r="B23" t="str">
            <v>Ordner-Register A4, Nr. 6 024, blanko, 25 Blatt</v>
          </cell>
          <cell r="C23">
            <v>20</v>
          </cell>
          <cell r="D23">
            <v>67.33</v>
          </cell>
          <cell r="E23">
            <v>118.84</v>
          </cell>
          <cell r="F23">
            <v>120</v>
          </cell>
          <cell r="G23">
            <v>80</v>
          </cell>
          <cell r="H23">
            <v>500</v>
          </cell>
          <cell r="I23">
            <v>8079.599999999999</v>
          </cell>
        </row>
        <row r="24">
          <cell r="A24">
            <v>541210</v>
          </cell>
          <cell r="B24" t="str">
            <v>Datumbänderstempel Nr. 3 832</v>
          </cell>
          <cell r="C24">
            <v>20</v>
          </cell>
          <cell r="D24">
            <v>15.33</v>
          </cell>
          <cell r="E24">
            <v>28.3</v>
          </cell>
          <cell r="F24">
            <v>28</v>
          </cell>
          <cell r="G24">
            <v>10</v>
          </cell>
          <cell r="H24">
            <v>75</v>
          </cell>
          <cell r="I24">
            <v>429.24</v>
          </cell>
        </row>
        <row r="25">
          <cell r="A25">
            <v>541220</v>
          </cell>
          <cell r="B25" t="str">
            <v>Stempelkissen ST 2</v>
          </cell>
          <cell r="C25">
            <v>10</v>
          </cell>
          <cell r="D25">
            <v>19.28</v>
          </cell>
          <cell r="E25">
            <v>35.58</v>
          </cell>
          <cell r="F25">
            <v>182</v>
          </cell>
          <cell r="G25">
            <v>50</v>
          </cell>
          <cell r="H25">
            <v>250</v>
          </cell>
          <cell r="I25">
            <v>3508.96</v>
          </cell>
        </row>
        <row r="26">
          <cell r="A26">
            <v>542230</v>
          </cell>
          <cell r="B26" t="str">
            <v>Heftzange Nr. 60 003</v>
          </cell>
          <cell r="C26">
            <v>12</v>
          </cell>
          <cell r="D26">
            <v>90.53</v>
          </cell>
          <cell r="E26">
            <v>167.05</v>
          </cell>
          <cell r="F26">
            <v>50</v>
          </cell>
          <cell r="G26">
            <v>30</v>
          </cell>
          <cell r="H26">
            <v>100</v>
          </cell>
          <cell r="I26">
            <v>4526.5</v>
          </cell>
        </row>
        <row r="27">
          <cell r="A27">
            <v>542240</v>
          </cell>
          <cell r="B27" t="str">
            <v>Heftgerät Nr. 3 155</v>
          </cell>
          <cell r="C27">
            <v>12</v>
          </cell>
          <cell r="D27">
            <v>29.47</v>
          </cell>
          <cell r="E27">
            <v>54.38</v>
          </cell>
          <cell r="F27">
            <v>72</v>
          </cell>
          <cell r="G27">
            <v>40</v>
          </cell>
          <cell r="H27">
            <v>150</v>
          </cell>
          <cell r="I27">
            <v>2121.84</v>
          </cell>
        </row>
        <row r="28">
          <cell r="A28">
            <v>542250</v>
          </cell>
          <cell r="B28" t="str">
            <v>Heftklammern 24/6, 1000 Stück je Schachtel</v>
          </cell>
          <cell r="C28">
            <v>100</v>
          </cell>
          <cell r="D28">
            <v>15.56</v>
          </cell>
          <cell r="E28">
            <v>28.7</v>
          </cell>
          <cell r="F28">
            <v>226</v>
          </cell>
          <cell r="G28">
            <v>100</v>
          </cell>
          <cell r="H28">
            <v>500</v>
          </cell>
          <cell r="I28">
            <v>3516.56</v>
          </cell>
        </row>
        <row r="29">
          <cell r="A29">
            <v>542255</v>
          </cell>
          <cell r="B29" t="str">
            <v>Heftklammernentferner, einfach</v>
          </cell>
          <cell r="C29">
            <v>200</v>
          </cell>
          <cell r="D29">
            <v>129.25</v>
          </cell>
          <cell r="E29">
            <v>238.5</v>
          </cell>
          <cell r="F29">
            <v>0</v>
          </cell>
          <cell r="G29">
            <v>10</v>
          </cell>
          <cell r="H29">
            <v>36</v>
          </cell>
          <cell r="I29">
            <v>0</v>
          </cell>
        </row>
        <row r="30">
          <cell r="A30">
            <v>543260</v>
          </cell>
          <cell r="B30" t="str">
            <v>Locher Nr. 5 028</v>
          </cell>
          <cell r="C30">
            <v>12</v>
          </cell>
          <cell r="D30">
            <v>20</v>
          </cell>
          <cell r="E30">
            <v>36.91</v>
          </cell>
          <cell r="F30">
            <v>100</v>
          </cell>
          <cell r="G30">
            <v>50</v>
          </cell>
          <cell r="H30">
            <v>200</v>
          </cell>
          <cell r="I30">
            <v>2000</v>
          </cell>
        </row>
        <row r="31">
          <cell r="A31">
            <v>543270</v>
          </cell>
          <cell r="B31" t="str">
            <v>Locher Nr. 5 180 mit Anschlagschiene</v>
          </cell>
          <cell r="C31">
            <v>10</v>
          </cell>
          <cell r="D31">
            <v>116</v>
          </cell>
          <cell r="E31">
            <v>214.03</v>
          </cell>
          <cell r="F31">
            <v>67</v>
          </cell>
          <cell r="G31">
            <v>40</v>
          </cell>
          <cell r="H31">
            <v>150</v>
          </cell>
          <cell r="I31">
            <v>7772</v>
          </cell>
        </row>
        <row r="32">
          <cell r="A32">
            <v>551280</v>
          </cell>
          <cell r="B32" t="str">
            <v>Briefkörbe in Gitterform</v>
          </cell>
          <cell r="C32">
            <v>50</v>
          </cell>
          <cell r="D32">
            <v>40.56</v>
          </cell>
          <cell r="E32">
            <v>76.57</v>
          </cell>
          <cell r="F32">
            <v>44</v>
          </cell>
          <cell r="G32">
            <v>20</v>
          </cell>
          <cell r="H32">
            <v>100</v>
          </cell>
          <cell r="I32">
            <v>1784.64</v>
          </cell>
        </row>
        <row r="33">
          <cell r="A33">
            <v>551290</v>
          </cell>
          <cell r="B33" t="str">
            <v>Briefkörbe, stapelbar, 6 Farben</v>
          </cell>
          <cell r="C33">
            <v>50</v>
          </cell>
          <cell r="D33">
            <v>63.61</v>
          </cell>
          <cell r="E33">
            <v>120.1</v>
          </cell>
          <cell r="F33">
            <v>45</v>
          </cell>
          <cell r="G33">
            <v>20</v>
          </cell>
          <cell r="H33">
            <v>100</v>
          </cell>
          <cell r="I33">
            <v>2862.45</v>
          </cell>
        </row>
        <row r="34">
          <cell r="A34">
            <v>552300</v>
          </cell>
          <cell r="B34" t="str">
            <v>Papierkorb Nr. 201</v>
          </cell>
          <cell r="C34">
            <v>12</v>
          </cell>
          <cell r="D34">
            <v>66.07</v>
          </cell>
          <cell r="E34">
            <v>124.72</v>
          </cell>
          <cell r="F34">
            <v>31</v>
          </cell>
          <cell r="G34">
            <v>15</v>
          </cell>
          <cell r="H34">
            <v>85</v>
          </cell>
          <cell r="I34">
            <v>2048.1699999999996</v>
          </cell>
        </row>
        <row r="35">
          <cell r="A35">
            <v>552310</v>
          </cell>
          <cell r="B35" t="str">
            <v>Sicherheitspapierkorb, schwer brennbar</v>
          </cell>
          <cell r="C35">
            <v>12</v>
          </cell>
          <cell r="D35">
            <v>101.47</v>
          </cell>
          <cell r="E35">
            <v>191.57</v>
          </cell>
          <cell r="F35">
            <v>28</v>
          </cell>
          <cell r="G35">
            <v>15</v>
          </cell>
          <cell r="H35">
            <v>85</v>
          </cell>
          <cell r="I35">
            <v>2841.16</v>
          </cell>
        </row>
      </sheetData>
      <sheetData sheetId="12">
        <row r="93">
          <cell r="A93" t="str">
            <v>Bezugskosten</v>
          </cell>
          <cell r="B93">
            <v>21001</v>
          </cell>
          <cell r="C93">
            <v>21002</v>
          </cell>
          <cell r="D93">
            <v>22003</v>
          </cell>
          <cell r="E93">
            <v>22004</v>
          </cell>
          <cell r="F93">
            <v>23005</v>
          </cell>
          <cell r="G93">
            <v>23006</v>
          </cell>
          <cell r="H93">
            <v>24007</v>
          </cell>
          <cell r="I93">
            <v>24008</v>
          </cell>
          <cell r="J93">
            <v>25009</v>
          </cell>
          <cell r="K93">
            <v>25010</v>
          </cell>
          <cell r="L93">
            <v>26011</v>
          </cell>
          <cell r="M93">
            <v>21012</v>
          </cell>
        </row>
        <row r="94">
          <cell r="A94">
            <v>511010</v>
          </cell>
          <cell r="B94">
            <v>0.5</v>
          </cell>
          <cell r="C94">
            <v>1</v>
          </cell>
          <cell r="L94">
            <v>0.9</v>
          </cell>
        </row>
        <row r="95">
          <cell r="A95">
            <v>511020</v>
          </cell>
          <cell r="B95">
            <v>0.44</v>
          </cell>
          <cell r="C95">
            <v>1</v>
          </cell>
          <cell r="L95">
            <v>0.8</v>
          </cell>
        </row>
        <row r="96">
          <cell r="A96">
            <v>511030</v>
          </cell>
          <cell r="B96">
            <v>0.66</v>
          </cell>
          <cell r="C96">
            <v>0.72</v>
          </cell>
          <cell r="L96">
            <v>0.88</v>
          </cell>
        </row>
        <row r="97">
          <cell r="A97">
            <v>512040</v>
          </cell>
          <cell r="B97">
            <v>0.22</v>
          </cell>
          <cell r="C97">
            <v>0.2</v>
          </cell>
          <cell r="L97">
            <v>0.75</v>
          </cell>
        </row>
        <row r="98">
          <cell r="A98">
            <v>512050</v>
          </cell>
          <cell r="B98">
            <v>1</v>
          </cell>
          <cell r="C98">
            <v>0.95</v>
          </cell>
          <cell r="L98">
            <v>0.5</v>
          </cell>
        </row>
        <row r="99">
          <cell r="A99">
            <v>512060</v>
          </cell>
          <cell r="B99">
            <v>0.95</v>
          </cell>
          <cell r="C99">
            <v>1</v>
          </cell>
          <cell r="L99">
            <v>0.45</v>
          </cell>
        </row>
        <row r="100">
          <cell r="A100">
            <v>512065</v>
          </cell>
          <cell r="M100">
            <v>0</v>
          </cell>
        </row>
        <row r="101">
          <cell r="A101">
            <v>512070</v>
          </cell>
          <cell r="B101">
            <v>0.55</v>
          </cell>
          <cell r="C101">
            <v>0.66</v>
          </cell>
          <cell r="L101">
            <v>0.46</v>
          </cell>
        </row>
        <row r="102">
          <cell r="A102">
            <v>512075</v>
          </cell>
          <cell r="B102">
            <v>0.58</v>
          </cell>
          <cell r="C102">
            <v>0.75</v>
          </cell>
          <cell r="L102">
            <v>0.65</v>
          </cell>
        </row>
        <row r="103">
          <cell r="A103">
            <v>512080</v>
          </cell>
          <cell r="B103">
            <v>0.22</v>
          </cell>
          <cell r="C103">
            <v>0.23</v>
          </cell>
          <cell r="L103">
            <v>0.88</v>
          </cell>
        </row>
        <row r="104">
          <cell r="A104">
            <v>513090</v>
          </cell>
          <cell r="B104">
            <v>0.88</v>
          </cell>
          <cell r="C104">
            <v>1</v>
          </cell>
          <cell r="L104">
            <v>0.89</v>
          </cell>
        </row>
        <row r="105">
          <cell r="A105">
            <v>514100</v>
          </cell>
          <cell r="B105">
            <v>0.96</v>
          </cell>
          <cell r="C105">
            <v>1.45</v>
          </cell>
          <cell r="L105">
            <v>0.99</v>
          </cell>
        </row>
        <row r="106">
          <cell r="A106">
            <v>515110</v>
          </cell>
          <cell r="B106">
            <v>0.75</v>
          </cell>
          <cell r="C106">
            <v>1</v>
          </cell>
          <cell r="L106">
            <v>0.85</v>
          </cell>
        </row>
        <row r="107">
          <cell r="A107">
            <v>521120</v>
          </cell>
          <cell r="D107">
            <v>0.99</v>
          </cell>
          <cell r="E107">
            <v>1</v>
          </cell>
          <cell r="L107">
            <v>0.99</v>
          </cell>
        </row>
        <row r="108">
          <cell r="A108">
            <v>522130</v>
          </cell>
          <cell r="D108">
            <v>0</v>
          </cell>
          <cell r="E108">
            <v>0.72</v>
          </cell>
          <cell r="L108">
            <v>0.99</v>
          </cell>
        </row>
        <row r="109">
          <cell r="A109">
            <v>522140</v>
          </cell>
          <cell r="D109">
            <v>0</v>
          </cell>
          <cell r="E109">
            <v>1</v>
          </cell>
          <cell r="L109">
            <v>1.65</v>
          </cell>
        </row>
        <row r="110">
          <cell r="A110">
            <v>523150</v>
          </cell>
          <cell r="D110">
            <v>0.99</v>
          </cell>
          <cell r="E110">
            <v>0.66</v>
          </cell>
          <cell r="L110">
            <v>1.24</v>
          </cell>
        </row>
        <row r="111">
          <cell r="A111">
            <v>531160</v>
          </cell>
          <cell r="F111">
            <v>0.44</v>
          </cell>
          <cell r="G111">
            <v>0.36</v>
          </cell>
          <cell r="L111">
            <v>0.78</v>
          </cell>
        </row>
        <row r="112">
          <cell r="A112">
            <v>531170</v>
          </cell>
          <cell r="F112">
            <v>0.44</v>
          </cell>
          <cell r="G112">
            <v>0.36</v>
          </cell>
          <cell r="L112">
            <v>0.78</v>
          </cell>
        </row>
        <row r="113">
          <cell r="A113">
            <v>532180</v>
          </cell>
          <cell r="F113">
            <v>0.22</v>
          </cell>
          <cell r="G113">
            <v>0.33</v>
          </cell>
          <cell r="L113">
            <v>0.29</v>
          </cell>
        </row>
        <row r="114">
          <cell r="A114">
            <v>533190</v>
          </cell>
          <cell r="F114">
            <v>0.88</v>
          </cell>
          <cell r="G114">
            <v>0.66</v>
          </cell>
          <cell r="L114">
            <v>0.84</v>
          </cell>
        </row>
        <row r="115">
          <cell r="A115">
            <v>533200</v>
          </cell>
          <cell r="F115">
            <v>0.88</v>
          </cell>
          <cell r="G115">
            <v>0.77</v>
          </cell>
          <cell r="L115">
            <v>0.88</v>
          </cell>
        </row>
        <row r="116">
          <cell r="A116">
            <v>541210</v>
          </cell>
          <cell r="H116">
            <v>0.88</v>
          </cell>
          <cell r="I116">
            <v>0.87</v>
          </cell>
          <cell r="L116">
            <v>0.89</v>
          </cell>
        </row>
        <row r="117">
          <cell r="A117">
            <v>541220</v>
          </cell>
          <cell r="H117">
            <v>0.88</v>
          </cell>
          <cell r="I117">
            <v>0.65</v>
          </cell>
          <cell r="L117">
            <v>0.65</v>
          </cell>
        </row>
        <row r="118">
          <cell r="A118">
            <v>542230</v>
          </cell>
          <cell r="H118">
            <v>0.88</v>
          </cell>
          <cell r="I118">
            <v>0.65</v>
          </cell>
          <cell r="L118">
            <v>0.49</v>
          </cell>
        </row>
        <row r="119">
          <cell r="A119">
            <v>542240</v>
          </cell>
          <cell r="H119">
            <v>0.44</v>
          </cell>
          <cell r="I119">
            <v>0.44</v>
          </cell>
          <cell r="L119">
            <v>0.9</v>
          </cell>
        </row>
        <row r="120">
          <cell r="A120">
            <v>542250</v>
          </cell>
          <cell r="H120">
            <v>0.28</v>
          </cell>
          <cell r="I120">
            <v>0.33</v>
          </cell>
          <cell r="L120">
            <v>0.44</v>
          </cell>
        </row>
        <row r="121">
          <cell r="A121">
            <v>542255</v>
          </cell>
          <cell r="H121">
            <v>0.99</v>
          </cell>
          <cell r="I121">
            <v>0.95</v>
          </cell>
          <cell r="L121">
            <v>0.7</v>
          </cell>
        </row>
        <row r="122">
          <cell r="A122">
            <v>543260</v>
          </cell>
          <cell r="H122">
            <v>0.88</v>
          </cell>
          <cell r="I122">
            <v>0.72</v>
          </cell>
          <cell r="L122">
            <v>0.44</v>
          </cell>
        </row>
        <row r="123">
          <cell r="A123">
            <v>543270</v>
          </cell>
          <cell r="H123">
            <v>0.99</v>
          </cell>
          <cell r="I123">
            <v>0.62</v>
          </cell>
          <cell r="L123">
            <v>0.99</v>
          </cell>
        </row>
        <row r="124">
          <cell r="A124">
            <v>551280</v>
          </cell>
          <cell r="J124">
            <v>2</v>
          </cell>
          <cell r="K124">
            <v>1.75</v>
          </cell>
          <cell r="L124">
            <v>2</v>
          </cell>
        </row>
        <row r="125">
          <cell r="A125">
            <v>551290</v>
          </cell>
          <cell r="J125">
            <v>1.99</v>
          </cell>
          <cell r="K125">
            <v>1.7</v>
          </cell>
          <cell r="L125">
            <v>2</v>
          </cell>
        </row>
        <row r="126">
          <cell r="A126">
            <v>552300</v>
          </cell>
          <cell r="J126">
            <v>0.75</v>
          </cell>
          <cell r="K126">
            <v>0.9</v>
          </cell>
          <cell r="L126">
            <v>0.99</v>
          </cell>
        </row>
        <row r="127">
          <cell r="A127">
            <v>552310</v>
          </cell>
          <cell r="J127">
            <v>0.75</v>
          </cell>
          <cell r="K127">
            <v>0.89</v>
          </cell>
          <cell r="L127">
            <v>0.88</v>
          </cell>
        </row>
        <row r="128">
          <cell r="A128" t="str">
            <v>Pack.größen</v>
          </cell>
          <cell r="B128">
            <v>21001</v>
          </cell>
          <cell r="C128">
            <v>21002</v>
          </cell>
          <cell r="D128">
            <v>22003</v>
          </cell>
          <cell r="E128">
            <v>22004</v>
          </cell>
          <cell r="F128">
            <v>23005</v>
          </cell>
          <cell r="G128">
            <v>23006</v>
          </cell>
          <cell r="H128">
            <v>24007</v>
          </cell>
          <cell r="I128">
            <v>24008</v>
          </cell>
          <cell r="J128">
            <v>25009</v>
          </cell>
          <cell r="K128">
            <v>25010</v>
          </cell>
          <cell r="L128">
            <v>26011</v>
          </cell>
          <cell r="M128">
            <v>21012</v>
          </cell>
        </row>
        <row r="129">
          <cell r="A129">
            <v>511010</v>
          </cell>
          <cell r="B129">
            <v>60</v>
          </cell>
          <cell r="C129">
            <v>12</v>
          </cell>
          <cell r="L129">
            <v>12</v>
          </cell>
        </row>
        <row r="130">
          <cell r="A130">
            <v>511020</v>
          </cell>
          <cell r="B130">
            <v>50</v>
          </cell>
          <cell r="C130">
            <v>25</v>
          </cell>
          <cell r="L130">
            <v>10</v>
          </cell>
        </row>
        <row r="131">
          <cell r="A131">
            <v>511030</v>
          </cell>
          <cell r="B131">
            <v>60</v>
          </cell>
          <cell r="C131">
            <v>50</v>
          </cell>
          <cell r="L131">
            <v>10</v>
          </cell>
        </row>
        <row r="132">
          <cell r="A132">
            <v>512040</v>
          </cell>
          <cell r="B132">
            <v>150</v>
          </cell>
          <cell r="C132">
            <v>50</v>
          </cell>
          <cell r="L132">
            <v>300</v>
          </cell>
        </row>
        <row r="133">
          <cell r="A133">
            <v>512050</v>
          </cell>
          <cell r="B133">
            <v>200</v>
          </cell>
          <cell r="C133">
            <v>50</v>
          </cell>
          <cell r="L133">
            <v>50</v>
          </cell>
        </row>
        <row r="134">
          <cell r="A134">
            <v>512060</v>
          </cell>
          <cell r="B134">
            <v>200</v>
          </cell>
          <cell r="C134">
            <v>50</v>
          </cell>
          <cell r="L134">
            <v>50</v>
          </cell>
        </row>
        <row r="135">
          <cell r="A135">
            <v>512065</v>
          </cell>
          <cell r="M135">
            <v>100</v>
          </cell>
        </row>
        <row r="136">
          <cell r="A136">
            <v>512070</v>
          </cell>
          <cell r="B136">
            <v>12</v>
          </cell>
          <cell r="C136">
            <v>60</v>
          </cell>
          <cell r="L136">
            <v>120</v>
          </cell>
        </row>
        <row r="137">
          <cell r="A137">
            <v>512075</v>
          </cell>
          <cell r="B137">
            <v>10</v>
          </cell>
          <cell r="C137">
            <v>10</v>
          </cell>
          <cell r="L137">
            <v>50</v>
          </cell>
        </row>
        <row r="138">
          <cell r="A138">
            <v>512080</v>
          </cell>
          <cell r="B138">
            <v>100</v>
          </cell>
          <cell r="C138">
            <v>200</v>
          </cell>
          <cell r="L138">
            <v>500</v>
          </cell>
        </row>
        <row r="139">
          <cell r="A139">
            <v>513090</v>
          </cell>
          <cell r="B139">
            <v>144</v>
          </cell>
          <cell r="C139">
            <v>720</v>
          </cell>
          <cell r="L139">
            <v>1440</v>
          </cell>
        </row>
        <row r="140">
          <cell r="A140">
            <v>514100</v>
          </cell>
          <cell r="B140">
            <v>60</v>
          </cell>
          <cell r="C140">
            <v>60</v>
          </cell>
          <cell r="L140">
            <v>240</v>
          </cell>
        </row>
        <row r="141">
          <cell r="A141">
            <v>515110</v>
          </cell>
          <cell r="B141">
            <v>60</v>
          </cell>
          <cell r="C141">
            <v>60</v>
          </cell>
          <cell r="L141">
            <v>240</v>
          </cell>
        </row>
        <row r="142">
          <cell r="A142">
            <v>521120</v>
          </cell>
          <cell r="D142">
            <v>500</v>
          </cell>
          <cell r="E142">
            <v>100</v>
          </cell>
          <cell r="L142">
            <v>1000</v>
          </cell>
        </row>
        <row r="143">
          <cell r="A143">
            <v>522130</v>
          </cell>
          <cell r="D143">
            <v>50</v>
          </cell>
          <cell r="E143">
            <v>50</v>
          </cell>
          <cell r="L143">
            <v>500</v>
          </cell>
        </row>
        <row r="144">
          <cell r="A144">
            <v>522140</v>
          </cell>
          <cell r="D144">
            <v>50</v>
          </cell>
          <cell r="E144">
            <v>50</v>
          </cell>
          <cell r="L144">
            <v>500</v>
          </cell>
        </row>
        <row r="145">
          <cell r="A145">
            <v>523150</v>
          </cell>
          <cell r="D145">
            <v>10</v>
          </cell>
          <cell r="E145">
            <v>10</v>
          </cell>
          <cell r="L145">
            <v>100</v>
          </cell>
        </row>
        <row r="146">
          <cell r="A146">
            <v>531160</v>
          </cell>
          <cell r="F146">
            <v>10</v>
          </cell>
          <cell r="G146">
            <v>50</v>
          </cell>
          <cell r="L146">
            <v>100</v>
          </cell>
        </row>
        <row r="147">
          <cell r="A147">
            <v>531170</v>
          </cell>
          <cell r="F147">
            <v>10</v>
          </cell>
          <cell r="G147">
            <v>50</v>
          </cell>
          <cell r="L147">
            <v>100</v>
          </cell>
        </row>
        <row r="148">
          <cell r="A148">
            <v>532180</v>
          </cell>
          <cell r="F148">
            <v>60</v>
          </cell>
          <cell r="G148">
            <v>20</v>
          </cell>
          <cell r="L148">
            <v>100</v>
          </cell>
        </row>
        <row r="149">
          <cell r="A149">
            <v>533190</v>
          </cell>
          <cell r="F149">
            <v>20</v>
          </cell>
          <cell r="G149">
            <v>100</v>
          </cell>
          <cell r="L149">
            <v>200</v>
          </cell>
        </row>
        <row r="150">
          <cell r="A150">
            <v>533200</v>
          </cell>
          <cell r="F150">
            <v>20</v>
          </cell>
          <cell r="G150">
            <v>20</v>
          </cell>
          <cell r="L150">
            <v>100</v>
          </cell>
        </row>
        <row r="151">
          <cell r="A151">
            <v>541210</v>
          </cell>
          <cell r="H151">
            <v>100</v>
          </cell>
          <cell r="I151">
            <v>200</v>
          </cell>
          <cell r="L151">
            <v>20</v>
          </cell>
        </row>
        <row r="152">
          <cell r="A152">
            <v>541220</v>
          </cell>
          <cell r="H152">
            <v>50</v>
          </cell>
          <cell r="I152">
            <v>10</v>
          </cell>
          <cell r="L152">
            <v>100</v>
          </cell>
        </row>
        <row r="153">
          <cell r="A153">
            <v>542230</v>
          </cell>
          <cell r="H153">
            <v>60</v>
          </cell>
          <cell r="I153">
            <v>12</v>
          </cell>
          <cell r="L153">
            <v>60</v>
          </cell>
        </row>
        <row r="154">
          <cell r="A154">
            <v>542240</v>
          </cell>
          <cell r="H154">
            <v>12</v>
          </cell>
          <cell r="I154">
            <v>60</v>
          </cell>
          <cell r="L154">
            <v>120</v>
          </cell>
        </row>
        <row r="155">
          <cell r="A155">
            <v>542250</v>
          </cell>
          <cell r="H155">
            <v>100</v>
          </cell>
          <cell r="I155">
            <v>100</v>
          </cell>
          <cell r="L155">
            <v>500</v>
          </cell>
        </row>
        <row r="156">
          <cell r="A156">
            <v>542255</v>
          </cell>
          <cell r="H156">
            <v>200</v>
          </cell>
          <cell r="I156">
            <v>200</v>
          </cell>
          <cell r="L156">
            <v>600</v>
          </cell>
        </row>
        <row r="157">
          <cell r="A157">
            <v>543260</v>
          </cell>
          <cell r="H157">
            <v>60</v>
          </cell>
          <cell r="I157">
            <v>120</v>
          </cell>
          <cell r="L157">
            <v>12</v>
          </cell>
        </row>
        <row r="158">
          <cell r="A158">
            <v>543270</v>
          </cell>
          <cell r="H158">
            <v>30</v>
          </cell>
          <cell r="I158">
            <v>30</v>
          </cell>
          <cell r="L158">
            <v>10</v>
          </cell>
        </row>
        <row r="159">
          <cell r="A159">
            <v>551280</v>
          </cell>
          <cell r="J159">
            <v>250</v>
          </cell>
          <cell r="K159">
            <v>50</v>
          </cell>
          <cell r="L159">
            <v>500</v>
          </cell>
        </row>
        <row r="160">
          <cell r="A160">
            <v>551290</v>
          </cell>
          <cell r="J160">
            <v>250</v>
          </cell>
          <cell r="K160">
            <v>50</v>
          </cell>
          <cell r="L160">
            <v>500</v>
          </cell>
        </row>
        <row r="161">
          <cell r="A161">
            <v>552300</v>
          </cell>
          <cell r="J161">
            <v>60</v>
          </cell>
          <cell r="K161">
            <v>60</v>
          </cell>
          <cell r="L161">
            <v>120</v>
          </cell>
        </row>
        <row r="162">
          <cell r="A162">
            <v>552310</v>
          </cell>
          <cell r="J162">
            <v>36</v>
          </cell>
          <cell r="K162">
            <v>48</v>
          </cell>
          <cell r="L162">
            <v>48</v>
          </cell>
        </row>
        <row r="163">
          <cell r="A163" t="str">
            <v>Rabatte</v>
          </cell>
          <cell r="B163">
            <v>21001</v>
          </cell>
          <cell r="C163">
            <v>21002</v>
          </cell>
          <cell r="D163">
            <v>22003</v>
          </cell>
          <cell r="E163">
            <v>22004</v>
          </cell>
          <cell r="F163">
            <v>23005</v>
          </cell>
          <cell r="G163">
            <v>23006</v>
          </cell>
          <cell r="H163">
            <v>24007</v>
          </cell>
          <cell r="I163">
            <v>24008</v>
          </cell>
          <cell r="J163">
            <v>25009</v>
          </cell>
          <cell r="K163">
            <v>25010</v>
          </cell>
          <cell r="L163">
            <v>26011</v>
          </cell>
          <cell r="M163">
            <v>21012</v>
          </cell>
        </row>
        <row r="164">
          <cell r="A164">
            <v>511010</v>
          </cell>
          <cell r="B164">
            <v>0.12</v>
          </cell>
          <cell r="C164">
            <v>0.14</v>
          </cell>
          <cell r="L164">
            <v>0.16</v>
          </cell>
        </row>
        <row r="165">
          <cell r="A165">
            <v>511020</v>
          </cell>
          <cell r="B165">
            <v>0.11</v>
          </cell>
          <cell r="C165">
            <v>0.14</v>
          </cell>
          <cell r="L165">
            <v>0.18</v>
          </cell>
        </row>
        <row r="166">
          <cell r="A166">
            <v>511030</v>
          </cell>
          <cell r="B166">
            <v>0.08</v>
          </cell>
          <cell r="C166">
            <v>0.14</v>
          </cell>
          <cell r="L166">
            <v>0.14</v>
          </cell>
        </row>
        <row r="167">
          <cell r="A167">
            <v>512040</v>
          </cell>
          <cell r="B167">
            <v>0.06</v>
          </cell>
          <cell r="C167">
            <v>0.07</v>
          </cell>
          <cell r="L167">
            <v>0.11</v>
          </cell>
        </row>
        <row r="168">
          <cell r="A168">
            <v>512050</v>
          </cell>
          <cell r="B168">
            <v>0.15</v>
          </cell>
          <cell r="C168">
            <v>0.18</v>
          </cell>
          <cell r="L168">
            <v>0.22</v>
          </cell>
        </row>
        <row r="169">
          <cell r="A169">
            <v>512060</v>
          </cell>
          <cell r="B169">
            <v>0.1</v>
          </cell>
          <cell r="C169">
            <v>0.09</v>
          </cell>
          <cell r="L169">
            <v>0.06</v>
          </cell>
        </row>
        <row r="170">
          <cell r="A170">
            <v>512065</v>
          </cell>
          <cell r="M170">
            <v>0.1</v>
          </cell>
        </row>
        <row r="171">
          <cell r="A171">
            <v>512070</v>
          </cell>
          <cell r="B171">
            <v>0.15</v>
          </cell>
          <cell r="C171">
            <v>0.18</v>
          </cell>
          <cell r="L171">
            <v>0.21</v>
          </cell>
        </row>
        <row r="172">
          <cell r="A172">
            <v>512075</v>
          </cell>
          <cell r="B172">
            <v>0.12</v>
          </cell>
          <cell r="C172">
            <v>0.16</v>
          </cell>
          <cell r="L172">
            <v>0.15</v>
          </cell>
        </row>
        <row r="173">
          <cell r="A173">
            <v>512080</v>
          </cell>
          <cell r="B173">
            <v>0.12</v>
          </cell>
          <cell r="C173">
            <v>0.07</v>
          </cell>
          <cell r="L173">
            <v>0.09</v>
          </cell>
        </row>
        <row r="174">
          <cell r="A174">
            <v>513090</v>
          </cell>
          <cell r="B174">
            <v>0.16</v>
          </cell>
          <cell r="C174">
            <v>0.22</v>
          </cell>
          <cell r="L174">
            <v>0.12</v>
          </cell>
        </row>
        <row r="175">
          <cell r="A175">
            <v>514100</v>
          </cell>
          <cell r="B175">
            <v>0.15</v>
          </cell>
          <cell r="C175">
            <v>0.16</v>
          </cell>
          <cell r="L175">
            <v>0.18</v>
          </cell>
        </row>
        <row r="176">
          <cell r="A176">
            <v>515110</v>
          </cell>
          <cell r="B176">
            <v>0.14</v>
          </cell>
          <cell r="C176">
            <v>0.1</v>
          </cell>
          <cell r="L176">
            <v>0.12</v>
          </cell>
        </row>
        <row r="177">
          <cell r="A177">
            <v>521120</v>
          </cell>
          <cell r="D177">
            <v>0.16</v>
          </cell>
          <cell r="E177">
            <v>0.11</v>
          </cell>
          <cell r="L177">
            <v>0.14</v>
          </cell>
        </row>
        <row r="178">
          <cell r="A178">
            <v>522130</v>
          </cell>
          <cell r="D178">
            <v>0.16</v>
          </cell>
          <cell r="E178">
            <v>0.11</v>
          </cell>
          <cell r="L178">
            <v>0.14</v>
          </cell>
        </row>
        <row r="179">
          <cell r="A179">
            <v>522140</v>
          </cell>
          <cell r="D179">
            <v>0.08</v>
          </cell>
          <cell r="E179">
            <v>0.11</v>
          </cell>
          <cell r="L179">
            <v>0.15</v>
          </cell>
        </row>
        <row r="180">
          <cell r="A180">
            <v>523150</v>
          </cell>
          <cell r="D180">
            <v>0.16</v>
          </cell>
          <cell r="E180">
            <v>0.06</v>
          </cell>
          <cell r="L180">
            <v>0.14</v>
          </cell>
        </row>
        <row r="181">
          <cell r="A181">
            <v>531160</v>
          </cell>
          <cell r="F181">
            <v>0.16</v>
          </cell>
          <cell r="G181">
            <v>0.09</v>
          </cell>
          <cell r="L181">
            <v>0.22</v>
          </cell>
        </row>
        <row r="182">
          <cell r="A182">
            <v>531170</v>
          </cell>
          <cell r="F182">
            <v>0.16</v>
          </cell>
          <cell r="G182">
            <v>0.09</v>
          </cell>
          <cell r="L182">
            <v>0.22</v>
          </cell>
        </row>
        <row r="183">
          <cell r="A183">
            <v>532180</v>
          </cell>
          <cell r="F183">
            <v>0.14</v>
          </cell>
          <cell r="G183">
            <v>0.07</v>
          </cell>
          <cell r="L183">
            <v>0.14</v>
          </cell>
        </row>
        <row r="184">
          <cell r="A184">
            <v>533190</v>
          </cell>
          <cell r="F184">
            <v>0.14</v>
          </cell>
          <cell r="G184">
            <v>0.18</v>
          </cell>
          <cell r="L184">
            <v>0.08</v>
          </cell>
        </row>
        <row r="185">
          <cell r="A185">
            <v>533200</v>
          </cell>
          <cell r="F185">
            <v>0.14</v>
          </cell>
          <cell r="G185">
            <v>0.16</v>
          </cell>
          <cell r="L185">
            <v>0.1</v>
          </cell>
        </row>
        <row r="186">
          <cell r="A186">
            <v>541210</v>
          </cell>
          <cell r="H186">
            <v>0.16</v>
          </cell>
          <cell r="I186">
            <v>0.16</v>
          </cell>
          <cell r="L186">
            <v>0.19</v>
          </cell>
        </row>
        <row r="187">
          <cell r="A187">
            <v>541220</v>
          </cell>
          <cell r="H187">
            <v>0.05</v>
          </cell>
          <cell r="I187">
            <v>0.15</v>
          </cell>
          <cell r="L187">
            <v>0.1</v>
          </cell>
        </row>
        <row r="188">
          <cell r="A188">
            <v>542230</v>
          </cell>
          <cell r="H188">
            <v>0.18</v>
          </cell>
          <cell r="I188">
            <v>0.15</v>
          </cell>
          <cell r="L188">
            <v>0.12</v>
          </cell>
        </row>
        <row r="189">
          <cell r="A189">
            <v>542240</v>
          </cell>
          <cell r="H189">
            <v>0.18</v>
          </cell>
          <cell r="I189">
            <v>0.19</v>
          </cell>
          <cell r="L189">
            <v>0.15</v>
          </cell>
        </row>
        <row r="190">
          <cell r="A190">
            <v>542250</v>
          </cell>
          <cell r="H190">
            <v>0.19</v>
          </cell>
          <cell r="I190">
            <v>0.15</v>
          </cell>
          <cell r="L190">
            <v>0.15</v>
          </cell>
        </row>
        <row r="191">
          <cell r="A191">
            <v>542255</v>
          </cell>
          <cell r="H191">
            <v>0.13</v>
          </cell>
          <cell r="I191">
            <v>0.14</v>
          </cell>
          <cell r="L191">
            <v>0.16</v>
          </cell>
        </row>
        <row r="192">
          <cell r="A192">
            <v>543260</v>
          </cell>
          <cell r="H192">
            <v>0.17</v>
          </cell>
          <cell r="I192">
            <v>0.14</v>
          </cell>
          <cell r="L192">
            <v>0.15</v>
          </cell>
        </row>
        <row r="193">
          <cell r="A193">
            <v>543270</v>
          </cell>
          <cell r="H193">
            <v>0.18</v>
          </cell>
          <cell r="I193">
            <v>0.14</v>
          </cell>
          <cell r="L193">
            <v>0.15</v>
          </cell>
        </row>
        <row r="194">
          <cell r="A194">
            <v>551280</v>
          </cell>
          <cell r="J194">
            <v>0.15</v>
          </cell>
          <cell r="K194">
            <v>0.18</v>
          </cell>
          <cell r="L194">
            <v>0.22</v>
          </cell>
        </row>
        <row r="195">
          <cell r="A195">
            <v>551290</v>
          </cell>
          <cell r="J195">
            <v>0.12</v>
          </cell>
          <cell r="K195">
            <v>0.15</v>
          </cell>
          <cell r="L195">
            <v>0.19</v>
          </cell>
        </row>
        <row r="196">
          <cell r="A196">
            <v>552300</v>
          </cell>
          <cell r="J196">
            <v>0.15</v>
          </cell>
          <cell r="K196">
            <v>0.1</v>
          </cell>
          <cell r="L196">
            <v>0.08</v>
          </cell>
        </row>
        <row r="197">
          <cell r="A197">
            <v>552310</v>
          </cell>
          <cell r="J197">
            <v>0.1</v>
          </cell>
          <cell r="K197">
            <v>0.09</v>
          </cell>
          <cell r="L197">
            <v>0.06</v>
          </cell>
        </row>
        <row r="198">
          <cell r="A198" t="str">
            <v>LiefANR</v>
          </cell>
          <cell r="B198">
            <v>21001</v>
          </cell>
          <cell r="C198">
            <v>21002</v>
          </cell>
          <cell r="D198">
            <v>22003</v>
          </cell>
          <cell r="E198">
            <v>22004</v>
          </cell>
          <cell r="F198">
            <v>23005</v>
          </cell>
          <cell r="G198">
            <v>23006</v>
          </cell>
          <cell r="H198">
            <v>24007</v>
          </cell>
          <cell r="I198">
            <v>24008</v>
          </cell>
          <cell r="J198">
            <v>25009</v>
          </cell>
          <cell r="K198">
            <v>25010</v>
          </cell>
          <cell r="L198">
            <v>26011</v>
          </cell>
          <cell r="M198">
            <v>21012</v>
          </cell>
        </row>
        <row r="199">
          <cell r="A199">
            <v>511010</v>
          </cell>
          <cell r="B199">
            <v>12350</v>
          </cell>
          <cell r="C199">
            <v>400</v>
          </cell>
          <cell r="L199">
            <v>432500</v>
          </cell>
        </row>
        <row r="200">
          <cell r="A200">
            <v>511020</v>
          </cell>
          <cell r="B200">
            <v>12360</v>
          </cell>
          <cell r="C200">
            <v>410</v>
          </cell>
          <cell r="L200">
            <v>432510</v>
          </cell>
        </row>
        <row r="201">
          <cell r="A201">
            <v>511030</v>
          </cell>
          <cell r="B201">
            <v>12370</v>
          </cell>
          <cell r="C201">
            <v>420</v>
          </cell>
          <cell r="L201">
            <v>432520</v>
          </cell>
        </row>
        <row r="202">
          <cell r="A202">
            <v>512040</v>
          </cell>
          <cell r="B202">
            <v>12380</v>
          </cell>
          <cell r="C202">
            <v>430</v>
          </cell>
          <cell r="L202">
            <v>432530</v>
          </cell>
        </row>
        <row r="203">
          <cell r="A203">
            <v>512050</v>
          </cell>
          <cell r="B203">
            <v>12390</v>
          </cell>
          <cell r="C203">
            <v>440</v>
          </cell>
          <cell r="L203">
            <v>432540</v>
          </cell>
        </row>
        <row r="204">
          <cell r="A204">
            <v>512060</v>
          </cell>
          <cell r="B204">
            <v>12400</v>
          </cell>
          <cell r="C204">
            <v>450</v>
          </cell>
          <cell r="L204">
            <v>432550</v>
          </cell>
        </row>
        <row r="205">
          <cell r="A205">
            <v>512065</v>
          </cell>
          <cell r="M205">
            <v>55.95</v>
          </cell>
        </row>
        <row r="206">
          <cell r="A206">
            <v>512070</v>
          </cell>
          <cell r="B206">
            <v>22510</v>
          </cell>
          <cell r="C206">
            <v>800</v>
          </cell>
          <cell r="L206">
            <v>432600</v>
          </cell>
        </row>
        <row r="207">
          <cell r="A207">
            <v>512075</v>
          </cell>
          <cell r="B207">
            <v>22520</v>
          </cell>
          <cell r="C207">
            <v>810</v>
          </cell>
          <cell r="L207">
            <v>432605</v>
          </cell>
        </row>
        <row r="208">
          <cell r="A208">
            <v>512080</v>
          </cell>
          <cell r="B208">
            <v>22530</v>
          </cell>
          <cell r="C208">
            <v>820</v>
          </cell>
          <cell r="L208">
            <v>432610</v>
          </cell>
        </row>
        <row r="209">
          <cell r="A209">
            <v>513090</v>
          </cell>
          <cell r="B209">
            <v>22540</v>
          </cell>
          <cell r="C209">
            <v>830</v>
          </cell>
          <cell r="L209">
            <v>432615</v>
          </cell>
        </row>
        <row r="210">
          <cell r="A210">
            <v>514100</v>
          </cell>
          <cell r="B210">
            <v>22550</v>
          </cell>
          <cell r="C210">
            <v>840</v>
          </cell>
          <cell r="L210">
            <v>432620</v>
          </cell>
        </row>
        <row r="211">
          <cell r="A211">
            <v>515110</v>
          </cell>
          <cell r="B211">
            <v>22560</v>
          </cell>
          <cell r="C211">
            <v>850</v>
          </cell>
          <cell r="L211">
            <v>432625</v>
          </cell>
        </row>
        <row r="212">
          <cell r="A212">
            <v>521120</v>
          </cell>
          <cell r="D212">
            <v>95025</v>
          </cell>
          <cell r="E212">
            <v>77050</v>
          </cell>
          <cell r="L212">
            <v>432630</v>
          </cell>
        </row>
        <row r="213">
          <cell r="A213">
            <v>522130</v>
          </cell>
          <cell r="D213">
            <v>95030</v>
          </cell>
          <cell r="E213">
            <v>77060</v>
          </cell>
          <cell r="L213">
            <v>432635</v>
          </cell>
        </row>
        <row r="214">
          <cell r="A214">
            <v>522140</v>
          </cell>
          <cell r="D214">
            <v>95035</v>
          </cell>
          <cell r="E214">
            <v>77070</v>
          </cell>
          <cell r="L214">
            <v>432640</v>
          </cell>
        </row>
        <row r="215">
          <cell r="A215">
            <v>523150</v>
          </cell>
          <cell r="D215">
            <v>95040</v>
          </cell>
          <cell r="E215">
            <v>77080</v>
          </cell>
          <cell r="L215">
            <v>432645</v>
          </cell>
        </row>
        <row r="216">
          <cell r="A216">
            <v>531160</v>
          </cell>
          <cell r="F216">
            <v>65100</v>
          </cell>
          <cell r="G216">
            <v>55430</v>
          </cell>
          <cell r="L216">
            <v>432650</v>
          </cell>
        </row>
        <row r="217">
          <cell r="A217">
            <v>531170</v>
          </cell>
          <cell r="F217">
            <v>65300</v>
          </cell>
          <cell r="G217">
            <v>55450</v>
          </cell>
          <cell r="L217">
            <v>432655</v>
          </cell>
        </row>
        <row r="218">
          <cell r="A218">
            <v>532180</v>
          </cell>
          <cell r="F218">
            <v>65500</v>
          </cell>
          <cell r="G218">
            <v>55470</v>
          </cell>
          <cell r="L218">
            <v>432660</v>
          </cell>
        </row>
        <row r="219">
          <cell r="A219">
            <v>533190</v>
          </cell>
          <cell r="F219">
            <v>65700</v>
          </cell>
          <cell r="G219">
            <v>55490</v>
          </cell>
          <cell r="L219">
            <v>432665</v>
          </cell>
        </row>
        <row r="220">
          <cell r="A220">
            <v>533200</v>
          </cell>
          <cell r="F220">
            <v>65900</v>
          </cell>
          <cell r="G220">
            <v>55510</v>
          </cell>
          <cell r="L220">
            <v>432670</v>
          </cell>
        </row>
        <row r="221">
          <cell r="A221">
            <v>541210</v>
          </cell>
          <cell r="H221">
            <v>65800</v>
          </cell>
          <cell r="I221">
            <v>76810</v>
          </cell>
          <cell r="L221">
            <v>432675</v>
          </cell>
        </row>
        <row r="222">
          <cell r="A222">
            <v>541220</v>
          </cell>
          <cell r="H222">
            <v>65900</v>
          </cell>
          <cell r="I222">
            <v>76815</v>
          </cell>
          <cell r="L222">
            <v>432680</v>
          </cell>
        </row>
        <row r="223">
          <cell r="A223">
            <v>542230</v>
          </cell>
          <cell r="H223">
            <v>66000</v>
          </cell>
          <cell r="I223">
            <v>76820</v>
          </cell>
          <cell r="L223">
            <v>432685</v>
          </cell>
        </row>
        <row r="224">
          <cell r="A224">
            <v>542240</v>
          </cell>
          <cell r="H224">
            <v>66100</v>
          </cell>
          <cell r="I224">
            <v>76825</v>
          </cell>
          <cell r="L224">
            <v>432690</v>
          </cell>
        </row>
        <row r="225">
          <cell r="A225">
            <v>542250</v>
          </cell>
          <cell r="H225">
            <v>66200</v>
          </cell>
          <cell r="I225">
            <v>76830</v>
          </cell>
          <cell r="L225">
            <v>432695</v>
          </cell>
        </row>
        <row r="226">
          <cell r="A226">
            <v>542255</v>
          </cell>
          <cell r="H226">
            <v>66300</v>
          </cell>
          <cell r="I226">
            <v>76835</v>
          </cell>
          <cell r="L226">
            <v>432700</v>
          </cell>
        </row>
        <row r="227">
          <cell r="A227">
            <v>543260</v>
          </cell>
          <cell r="H227">
            <v>66400</v>
          </cell>
          <cell r="I227">
            <v>76840</v>
          </cell>
          <cell r="L227">
            <v>432705</v>
          </cell>
        </row>
        <row r="228">
          <cell r="A228">
            <v>543270</v>
          </cell>
          <cell r="H228">
            <v>66500</v>
          </cell>
          <cell r="I228">
            <v>76845</v>
          </cell>
          <cell r="L228">
            <v>432710</v>
          </cell>
        </row>
        <row r="229">
          <cell r="A229">
            <v>551280</v>
          </cell>
          <cell r="J229">
            <v>24500</v>
          </cell>
          <cell r="K229">
            <v>66600</v>
          </cell>
          <cell r="L229">
            <v>432715</v>
          </cell>
        </row>
        <row r="230">
          <cell r="A230">
            <v>551290</v>
          </cell>
          <cell r="J230">
            <v>24510</v>
          </cell>
          <cell r="K230">
            <v>66615</v>
          </cell>
          <cell r="L230">
            <v>432720</v>
          </cell>
        </row>
        <row r="231">
          <cell r="A231">
            <v>552300</v>
          </cell>
          <cell r="J231">
            <v>24520</v>
          </cell>
          <cell r="K231">
            <v>66630</v>
          </cell>
          <cell r="L231">
            <v>432725</v>
          </cell>
        </row>
        <row r="232">
          <cell r="A232">
            <v>552310</v>
          </cell>
          <cell r="J232">
            <v>24530</v>
          </cell>
          <cell r="K232">
            <v>66645</v>
          </cell>
          <cell r="L232">
            <v>432730</v>
          </cell>
        </row>
      </sheetData>
      <sheetData sheetId="14">
        <row r="13">
          <cell r="B13" t="str">
            <v>Frei Haus Lieferung</v>
          </cell>
        </row>
        <row r="14">
          <cell r="B14" t="str">
            <v>Eigene Abholung durch Spedition</v>
          </cell>
        </row>
        <row r="15">
          <cell r="B15" t="str">
            <v>Frei Bahnhof Lieferort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40"/>
  <sheetViews>
    <sheetView tabSelected="1" workbookViewId="0" topLeftCell="A4">
      <pane ySplit="2" topLeftCell="BM6" activePane="bottomLeft" state="frozen"/>
      <selection pane="topLeft" activeCell="A4" sqref="A4"/>
      <selection pane="bottomLeft" activeCell="O16" sqref="O16"/>
    </sheetView>
  </sheetViews>
  <sheetFormatPr defaultColWidth="11.421875" defaultRowHeight="12.75"/>
  <cols>
    <col min="1" max="1" width="7.00390625" style="0" customWidth="1"/>
    <col min="2" max="2" width="22.140625" style="0" customWidth="1"/>
    <col min="3" max="3" width="5.57421875" style="0" bestFit="1" customWidth="1"/>
    <col min="4" max="4" width="8.140625" style="0" bestFit="1" customWidth="1"/>
    <col min="5" max="5" width="8.28125" style="0" bestFit="1" customWidth="1"/>
    <col min="6" max="6" width="7.28125" style="0" bestFit="1" customWidth="1"/>
    <col min="7" max="7" width="6.8515625" style="0" customWidth="1"/>
    <col min="8" max="8" width="7.00390625" style="0" bestFit="1" customWidth="1"/>
    <col min="9" max="9" width="8.28125" style="0" bestFit="1" customWidth="1"/>
    <col min="10" max="10" width="6.00390625" style="0" bestFit="1" customWidth="1"/>
    <col min="11" max="11" width="6.8515625" style="0" bestFit="1" customWidth="1"/>
    <col min="12" max="12" width="7.00390625" style="0" bestFit="1" customWidth="1"/>
    <col min="13" max="13" width="13.7109375" style="0" bestFit="1" customWidth="1"/>
    <col min="14" max="14" width="10.57421875" style="0" bestFit="1" customWidth="1"/>
  </cols>
  <sheetData>
    <row r="1" spans="1:14" ht="18.75" thickBot="1">
      <c r="A1" s="127" t="s">
        <v>172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122"/>
    </row>
    <row r="2" ht="15.75">
      <c r="N2" s="122"/>
    </row>
    <row r="3" ht="16.5" thickBot="1">
      <c r="N3" s="122"/>
    </row>
    <row r="4" spans="1:14" ht="25.5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228</v>
      </c>
      <c r="G4" s="16" t="s">
        <v>1</v>
      </c>
      <c r="H4" s="16" t="s">
        <v>2</v>
      </c>
      <c r="I4" s="16" t="s">
        <v>227</v>
      </c>
      <c r="J4" s="16" t="s">
        <v>11</v>
      </c>
      <c r="K4" s="16" t="s">
        <v>12</v>
      </c>
      <c r="L4" s="16" t="s">
        <v>13</v>
      </c>
      <c r="M4" s="17" t="s">
        <v>14</v>
      </c>
      <c r="N4" s="122"/>
    </row>
    <row r="5" spans="1:14" ht="4.5" customHeight="1">
      <c r="A5" s="18"/>
      <c r="B5" s="19"/>
      <c r="C5" s="20"/>
      <c r="D5" s="21"/>
      <c r="E5" s="21"/>
      <c r="F5" s="21"/>
      <c r="G5" s="21"/>
      <c r="H5" s="21"/>
      <c r="I5" s="21"/>
      <c r="J5" s="20"/>
      <c r="K5" s="20"/>
      <c r="L5" s="20"/>
      <c r="M5" s="22"/>
      <c r="N5" s="122"/>
    </row>
    <row r="6" spans="1:14" ht="25.5">
      <c r="A6" s="118">
        <v>511010</v>
      </c>
      <c r="B6" s="119" t="s">
        <v>15</v>
      </c>
      <c r="C6" s="23">
        <v>12</v>
      </c>
      <c r="D6" s="125">
        <v>25.32</v>
      </c>
      <c r="E6" s="125">
        <v>43.73</v>
      </c>
      <c r="F6" s="121">
        <v>164</v>
      </c>
      <c r="G6" s="121"/>
      <c r="H6" s="121"/>
      <c r="I6" s="117">
        <f>F6+G6-H6</f>
        <v>164</v>
      </c>
      <c r="J6" s="25">
        <v>144</v>
      </c>
      <c r="K6" s="25">
        <v>120</v>
      </c>
      <c r="L6" s="25">
        <v>360</v>
      </c>
      <c r="M6" s="120">
        <f aca="true" t="shared" si="0" ref="M6:M38">J6*D6</f>
        <v>3646.08</v>
      </c>
      <c r="N6" s="122">
        <f>IF(OR(I6&lt;K6,I6&gt;L6),"Achtung","")</f>
      </c>
    </row>
    <row r="7" spans="1:14" ht="25.5">
      <c r="A7" s="118">
        <v>511020</v>
      </c>
      <c r="B7" s="119" t="s">
        <v>16</v>
      </c>
      <c r="C7" s="23">
        <v>10</v>
      </c>
      <c r="D7" s="125">
        <v>20.44</v>
      </c>
      <c r="E7" s="125">
        <v>35.32</v>
      </c>
      <c r="F7" s="121">
        <v>120</v>
      </c>
      <c r="G7" s="121">
        <v>300</v>
      </c>
      <c r="H7" s="121"/>
      <c r="I7" s="117">
        <f aca="true" t="shared" si="1" ref="I7:I38">F7+G7-H7</f>
        <v>420</v>
      </c>
      <c r="J7" s="25">
        <v>120</v>
      </c>
      <c r="K7" s="25">
        <v>150</v>
      </c>
      <c r="L7" s="25">
        <v>250</v>
      </c>
      <c r="M7" s="120">
        <f t="shared" si="0"/>
        <v>2452.8</v>
      </c>
      <c r="N7" s="122" t="str">
        <f aca="true" t="shared" si="2" ref="N7:N38">IF(OR(I7&lt;K7,I7&gt;L7),"Achtung","")</f>
        <v>Achtung</v>
      </c>
    </row>
    <row r="8" spans="1:14" ht="25.5">
      <c r="A8" s="118">
        <v>511030</v>
      </c>
      <c r="B8" s="119" t="s">
        <v>17</v>
      </c>
      <c r="C8" s="23">
        <v>10</v>
      </c>
      <c r="D8" s="125">
        <v>55.72</v>
      </c>
      <c r="E8" s="125">
        <v>96.23</v>
      </c>
      <c r="F8" s="121">
        <v>140</v>
      </c>
      <c r="G8" s="121"/>
      <c r="H8" s="121"/>
      <c r="I8" s="117">
        <f t="shared" si="1"/>
        <v>140</v>
      </c>
      <c r="J8" s="25">
        <v>160</v>
      </c>
      <c r="K8" s="25">
        <v>70</v>
      </c>
      <c r="L8" s="25">
        <v>250</v>
      </c>
      <c r="M8" s="120">
        <f t="shared" si="0"/>
        <v>8915.2</v>
      </c>
      <c r="N8" s="122">
        <f t="shared" si="2"/>
      </c>
    </row>
    <row r="9" spans="1:14" ht="25.5">
      <c r="A9" s="118">
        <v>512040</v>
      </c>
      <c r="B9" s="119" t="s">
        <v>18</v>
      </c>
      <c r="C9" s="23">
        <v>50</v>
      </c>
      <c r="D9" s="125">
        <v>7.22</v>
      </c>
      <c r="E9" s="125">
        <v>12.46</v>
      </c>
      <c r="F9" s="121">
        <v>430</v>
      </c>
      <c r="G9" s="121"/>
      <c r="H9" s="121"/>
      <c r="I9" s="117">
        <f t="shared" si="1"/>
        <v>430</v>
      </c>
      <c r="J9" s="25">
        <v>450</v>
      </c>
      <c r="K9" s="25">
        <v>100</v>
      </c>
      <c r="L9" s="25">
        <v>1000</v>
      </c>
      <c r="M9" s="120">
        <f t="shared" si="0"/>
        <v>3249</v>
      </c>
      <c r="N9" s="122">
        <f t="shared" si="2"/>
      </c>
    </row>
    <row r="10" spans="1:14" ht="25.5">
      <c r="A10" s="118">
        <v>512050</v>
      </c>
      <c r="B10" s="119" t="s">
        <v>19</v>
      </c>
      <c r="C10" s="23">
        <v>50</v>
      </c>
      <c r="D10" s="125">
        <v>12.22</v>
      </c>
      <c r="E10" s="125">
        <v>21.11</v>
      </c>
      <c r="F10" s="121">
        <v>98</v>
      </c>
      <c r="G10" s="121"/>
      <c r="H10" s="121"/>
      <c r="I10" s="117">
        <f t="shared" si="1"/>
        <v>98</v>
      </c>
      <c r="J10" s="25">
        <v>98</v>
      </c>
      <c r="K10" s="25">
        <v>100</v>
      </c>
      <c r="L10" s="25">
        <v>750</v>
      </c>
      <c r="M10" s="120">
        <f t="shared" si="0"/>
        <v>1197.5600000000002</v>
      </c>
      <c r="N10" s="122" t="str">
        <f t="shared" si="2"/>
        <v>Achtung</v>
      </c>
    </row>
    <row r="11" spans="1:14" ht="25.5">
      <c r="A11" s="118">
        <v>512060</v>
      </c>
      <c r="B11" s="119" t="s">
        <v>20</v>
      </c>
      <c r="C11" s="23">
        <v>50</v>
      </c>
      <c r="D11" s="125">
        <v>26.94</v>
      </c>
      <c r="E11" s="125">
        <v>46.54</v>
      </c>
      <c r="F11" s="121">
        <v>112</v>
      </c>
      <c r="G11" s="121"/>
      <c r="H11" s="121"/>
      <c r="I11" s="117">
        <f t="shared" si="1"/>
        <v>112</v>
      </c>
      <c r="J11" s="25">
        <v>87</v>
      </c>
      <c r="K11" s="25">
        <v>80</v>
      </c>
      <c r="L11" s="25">
        <v>500</v>
      </c>
      <c r="M11" s="120">
        <f t="shared" si="0"/>
        <v>2343.78</v>
      </c>
      <c r="N11" s="122">
        <f t="shared" si="2"/>
      </c>
    </row>
    <row r="12" spans="1:14" ht="25.5">
      <c r="A12" s="118">
        <v>512070</v>
      </c>
      <c r="B12" s="119" t="s">
        <v>21</v>
      </c>
      <c r="C12" s="23">
        <v>12</v>
      </c>
      <c r="D12" s="125">
        <v>26.73</v>
      </c>
      <c r="E12" s="125">
        <v>46.17</v>
      </c>
      <c r="F12" s="121">
        <v>125</v>
      </c>
      <c r="G12" s="121"/>
      <c r="H12" s="121"/>
      <c r="I12" s="117">
        <f t="shared" si="1"/>
        <v>125</v>
      </c>
      <c r="J12" s="25">
        <v>75</v>
      </c>
      <c r="K12" s="25">
        <v>40</v>
      </c>
      <c r="L12" s="25">
        <v>500</v>
      </c>
      <c r="M12" s="120">
        <f t="shared" si="0"/>
        <v>2004.75</v>
      </c>
      <c r="N12" s="122">
        <f t="shared" si="2"/>
      </c>
    </row>
    <row r="13" spans="1:14" ht="26.25" customHeight="1">
      <c r="A13" s="118">
        <v>512075</v>
      </c>
      <c r="B13" s="119" t="s">
        <v>22</v>
      </c>
      <c r="C13" s="23">
        <v>10</v>
      </c>
      <c r="D13" s="125">
        <v>65.03</v>
      </c>
      <c r="E13" s="125">
        <v>112.33</v>
      </c>
      <c r="F13" s="121">
        <v>0</v>
      </c>
      <c r="G13" s="121"/>
      <c r="H13" s="121"/>
      <c r="I13" s="117">
        <f t="shared" si="1"/>
        <v>0</v>
      </c>
      <c r="J13" s="25">
        <v>30</v>
      </c>
      <c r="K13" s="25">
        <v>60</v>
      </c>
      <c r="L13" s="25">
        <v>600</v>
      </c>
      <c r="M13" s="120">
        <f t="shared" si="0"/>
        <v>1950.9</v>
      </c>
      <c r="N13" s="122" t="str">
        <f t="shared" si="2"/>
        <v>Achtung</v>
      </c>
    </row>
    <row r="14" spans="1:14" ht="15.75">
      <c r="A14" s="118">
        <v>512080</v>
      </c>
      <c r="B14" s="119" t="s">
        <v>23</v>
      </c>
      <c r="C14" s="23">
        <v>100</v>
      </c>
      <c r="D14" s="125">
        <v>13.33</v>
      </c>
      <c r="E14" s="125">
        <v>23.03</v>
      </c>
      <c r="F14" s="121">
        <v>1235</v>
      </c>
      <c r="G14" s="121"/>
      <c r="H14" s="121"/>
      <c r="I14" s="117">
        <f t="shared" si="1"/>
        <v>1235</v>
      </c>
      <c r="J14" s="25">
        <v>1235</v>
      </c>
      <c r="K14" s="25">
        <v>100</v>
      </c>
      <c r="L14" s="25">
        <v>1500</v>
      </c>
      <c r="M14" s="120">
        <f t="shared" si="0"/>
        <v>16462.55</v>
      </c>
      <c r="N14" s="122">
        <f t="shared" si="2"/>
      </c>
    </row>
    <row r="15" spans="1:14" ht="25.5">
      <c r="A15" s="118">
        <v>513090</v>
      </c>
      <c r="B15" s="119" t="s">
        <v>24</v>
      </c>
      <c r="C15" s="23">
        <v>144</v>
      </c>
      <c r="D15" s="125">
        <v>72.8</v>
      </c>
      <c r="E15" s="125">
        <v>125.76</v>
      </c>
      <c r="F15" s="121">
        <v>25</v>
      </c>
      <c r="G15" s="121"/>
      <c r="H15" s="121"/>
      <c r="I15" s="117">
        <f t="shared" si="1"/>
        <v>25</v>
      </c>
      <c r="J15" s="25">
        <v>25</v>
      </c>
      <c r="K15" s="25">
        <v>15</v>
      </c>
      <c r="L15" s="25">
        <v>150</v>
      </c>
      <c r="M15" s="120">
        <f t="shared" si="0"/>
        <v>1820</v>
      </c>
      <c r="N15" s="122">
        <f t="shared" si="2"/>
      </c>
    </row>
    <row r="16" spans="1:14" ht="25.5">
      <c r="A16" s="118">
        <v>514100</v>
      </c>
      <c r="B16" s="119" t="s">
        <v>25</v>
      </c>
      <c r="C16" s="23">
        <v>60</v>
      </c>
      <c r="D16" s="125">
        <v>40</v>
      </c>
      <c r="E16" s="125">
        <v>69.1</v>
      </c>
      <c r="F16" s="121">
        <v>30</v>
      </c>
      <c r="G16" s="121"/>
      <c r="H16" s="121"/>
      <c r="I16" s="117">
        <f t="shared" si="1"/>
        <v>30</v>
      </c>
      <c r="J16" s="25">
        <v>30</v>
      </c>
      <c r="K16" s="25">
        <v>20</v>
      </c>
      <c r="L16" s="25">
        <v>400</v>
      </c>
      <c r="M16" s="120">
        <f t="shared" si="0"/>
        <v>1200</v>
      </c>
      <c r="N16" s="122">
        <f t="shared" si="2"/>
      </c>
    </row>
    <row r="17" spans="1:14" ht="25.5">
      <c r="A17" s="118">
        <v>515110</v>
      </c>
      <c r="B17" s="119" t="s">
        <v>26</v>
      </c>
      <c r="C17" s="23">
        <v>60</v>
      </c>
      <c r="D17" s="125">
        <v>17.67</v>
      </c>
      <c r="E17" s="125">
        <v>30.52</v>
      </c>
      <c r="F17" s="121">
        <v>64</v>
      </c>
      <c r="G17" s="121"/>
      <c r="H17" s="121"/>
      <c r="I17" s="117">
        <f t="shared" si="1"/>
        <v>64</v>
      </c>
      <c r="J17" s="25">
        <v>64</v>
      </c>
      <c r="K17" s="25">
        <v>45</v>
      </c>
      <c r="L17" s="25">
        <v>420</v>
      </c>
      <c r="M17" s="120">
        <f t="shared" si="0"/>
        <v>1130.88</v>
      </c>
      <c r="N17" s="122">
        <f t="shared" si="2"/>
      </c>
    </row>
    <row r="18" spans="1:14" ht="25.5">
      <c r="A18" s="118">
        <v>521120</v>
      </c>
      <c r="B18" s="119" t="s">
        <v>27</v>
      </c>
      <c r="C18" s="23">
        <v>100</v>
      </c>
      <c r="D18" s="125">
        <v>62.61</v>
      </c>
      <c r="E18" s="125">
        <v>111.71</v>
      </c>
      <c r="F18" s="121">
        <v>200</v>
      </c>
      <c r="G18" s="121"/>
      <c r="H18" s="121"/>
      <c r="I18" s="117">
        <f t="shared" si="1"/>
        <v>200</v>
      </c>
      <c r="J18" s="25">
        <v>200</v>
      </c>
      <c r="K18" s="25">
        <v>50</v>
      </c>
      <c r="L18" s="25">
        <v>400</v>
      </c>
      <c r="M18" s="120">
        <f t="shared" si="0"/>
        <v>12522</v>
      </c>
      <c r="N18" s="122">
        <f t="shared" si="2"/>
      </c>
    </row>
    <row r="19" spans="1:14" ht="15.75">
      <c r="A19" s="118">
        <v>522130</v>
      </c>
      <c r="B19" s="119" t="s">
        <v>28</v>
      </c>
      <c r="C19" s="23">
        <v>50</v>
      </c>
      <c r="D19" s="125">
        <v>22.5</v>
      </c>
      <c r="E19" s="125">
        <v>40.15</v>
      </c>
      <c r="F19" s="121">
        <v>250</v>
      </c>
      <c r="G19" s="121"/>
      <c r="H19" s="121"/>
      <c r="I19" s="117">
        <f t="shared" si="1"/>
        <v>250</v>
      </c>
      <c r="J19" s="25">
        <v>250</v>
      </c>
      <c r="K19" s="25">
        <v>75</v>
      </c>
      <c r="L19" s="25">
        <v>500</v>
      </c>
      <c r="M19" s="120">
        <f t="shared" si="0"/>
        <v>5625</v>
      </c>
      <c r="N19" s="122">
        <f t="shared" si="2"/>
      </c>
    </row>
    <row r="20" spans="1:14" ht="15.75">
      <c r="A20" s="118">
        <v>522140</v>
      </c>
      <c r="B20" s="119" t="s">
        <v>29</v>
      </c>
      <c r="C20" s="23">
        <v>50</v>
      </c>
      <c r="D20" s="125">
        <v>13.61</v>
      </c>
      <c r="E20" s="125">
        <v>24.29</v>
      </c>
      <c r="F20" s="121">
        <v>250</v>
      </c>
      <c r="G20" s="121"/>
      <c r="H20" s="121"/>
      <c r="I20" s="117">
        <f t="shared" si="1"/>
        <v>250</v>
      </c>
      <c r="J20" s="25">
        <v>250</v>
      </c>
      <c r="K20" s="25">
        <v>100</v>
      </c>
      <c r="L20" s="25">
        <v>600</v>
      </c>
      <c r="M20" s="120">
        <f t="shared" si="0"/>
        <v>3402.5</v>
      </c>
      <c r="N20" s="122">
        <f t="shared" si="2"/>
      </c>
    </row>
    <row r="21" spans="1:14" ht="25.5">
      <c r="A21" s="118">
        <v>523150</v>
      </c>
      <c r="B21" s="119" t="s">
        <v>30</v>
      </c>
      <c r="C21" s="23">
        <v>10</v>
      </c>
      <c r="D21" s="125">
        <v>71.11</v>
      </c>
      <c r="E21" s="125">
        <v>126.88</v>
      </c>
      <c r="F21" s="121">
        <v>70</v>
      </c>
      <c r="G21" s="121"/>
      <c r="H21" s="121"/>
      <c r="I21" s="117">
        <f t="shared" si="1"/>
        <v>70</v>
      </c>
      <c r="J21" s="25">
        <v>70</v>
      </c>
      <c r="K21" s="25">
        <v>30</v>
      </c>
      <c r="L21" s="25">
        <v>300</v>
      </c>
      <c r="M21" s="120">
        <f t="shared" si="0"/>
        <v>4977.7</v>
      </c>
      <c r="N21" s="122">
        <f t="shared" si="2"/>
      </c>
    </row>
    <row r="22" spans="1:14" ht="25.5">
      <c r="A22" s="118">
        <v>531160</v>
      </c>
      <c r="B22" s="119" t="s">
        <v>31</v>
      </c>
      <c r="C22" s="23">
        <v>10</v>
      </c>
      <c r="D22" s="125">
        <v>11.44</v>
      </c>
      <c r="E22" s="125">
        <v>20.21</v>
      </c>
      <c r="F22" s="121">
        <v>210</v>
      </c>
      <c r="G22" s="121"/>
      <c r="H22" s="121"/>
      <c r="I22" s="117">
        <f t="shared" si="1"/>
        <v>210</v>
      </c>
      <c r="J22" s="25">
        <v>210</v>
      </c>
      <c r="K22" s="25">
        <v>50</v>
      </c>
      <c r="L22" s="25">
        <v>500</v>
      </c>
      <c r="M22" s="120">
        <f t="shared" si="0"/>
        <v>2402.4</v>
      </c>
      <c r="N22" s="122">
        <f t="shared" si="2"/>
      </c>
    </row>
    <row r="23" spans="1:14" ht="25.5">
      <c r="A23" s="118">
        <v>531170</v>
      </c>
      <c r="B23" s="119" t="s">
        <v>32</v>
      </c>
      <c r="C23" s="23">
        <v>10</v>
      </c>
      <c r="D23" s="125">
        <v>11.44</v>
      </c>
      <c r="E23" s="125">
        <v>20.21</v>
      </c>
      <c r="F23" s="121">
        <v>130</v>
      </c>
      <c r="G23" s="121"/>
      <c r="H23" s="121"/>
      <c r="I23" s="117">
        <f t="shared" si="1"/>
        <v>130</v>
      </c>
      <c r="J23" s="25">
        <v>130</v>
      </c>
      <c r="K23" s="25">
        <v>50</v>
      </c>
      <c r="L23" s="25">
        <v>500</v>
      </c>
      <c r="M23" s="120">
        <f t="shared" si="0"/>
        <v>1487.2</v>
      </c>
      <c r="N23" s="122">
        <f t="shared" si="2"/>
      </c>
    </row>
    <row r="24" spans="1:14" ht="25.5">
      <c r="A24" s="118">
        <v>532180</v>
      </c>
      <c r="B24" s="119" t="s">
        <v>33</v>
      </c>
      <c r="C24" s="23">
        <v>20</v>
      </c>
      <c r="D24" s="125">
        <v>3.33</v>
      </c>
      <c r="E24" s="125">
        <v>5.88</v>
      </c>
      <c r="F24" s="121">
        <v>600</v>
      </c>
      <c r="G24" s="121"/>
      <c r="H24" s="121"/>
      <c r="I24" s="117">
        <f t="shared" si="1"/>
        <v>600</v>
      </c>
      <c r="J24" s="25">
        <v>600</v>
      </c>
      <c r="K24" s="25">
        <v>100</v>
      </c>
      <c r="L24" s="25">
        <v>600</v>
      </c>
      <c r="M24" s="120">
        <f t="shared" si="0"/>
        <v>1998</v>
      </c>
      <c r="N24" s="122">
        <f t="shared" si="2"/>
      </c>
    </row>
    <row r="25" spans="1:14" ht="25.5">
      <c r="A25" s="118">
        <v>533190</v>
      </c>
      <c r="B25" s="119" t="s">
        <v>34</v>
      </c>
      <c r="C25" s="23">
        <v>20</v>
      </c>
      <c r="D25" s="125">
        <v>72</v>
      </c>
      <c r="E25" s="125">
        <v>127.08</v>
      </c>
      <c r="F25" s="121">
        <v>160</v>
      </c>
      <c r="G25" s="121"/>
      <c r="H25" s="121"/>
      <c r="I25" s="117">
        <f t="shared" si="1"/>
        <v>160</v>
      </c>
      <c r="J25" s="25">
        <v>160</v>
      </c>
      <c r="K25" s="25">
        <v>80</v>
      </c>
      <c r="L25" s="25">
        <v>500</v>
      </c>
      <c r="M25" s="120">
        <f t="shared" si="0"/>
        <v>11520</v>
      </c>
      <c r="N25" s="122">
        <f t="shared" si="2"/>
      </c>
    </row>
    <row r="26" spans="1:14" ht="25.5">
      <c r="A26" s="118">
        <v>533200</v>
      </c>
      <c r="B26" s="119" t="s">
        <v>35</v>
      </c>
      <c r="C26" s="23">
        <v>20</v>
      </c>
      <c r="D26" s="125">
        <v>67.33</v>
      </c>
      <c r="E26" s="125">
        <v>118.84</v>
      </c>
      <c r="F26" s="121">
        <v>120</v>
      </c>
      <c r="G26" s="121"/>
      <c r="H26" s="121"/>
      <c r="I26" s="117">
        <f t="shared" si="1"/>
        <v>120</v>
      </c>
      <c r="J26" s="25">
        <v>120</v>
      </c>
      <c r="K26" s="25">
        <v>80</v>
      </c>
      <c r="L26" s="25">
        <v>500</v>
      </c>
      <c r="M26" s="120">
        <f t="shared" si="0"/>
        <v>8079.599999999999</v>
      </c>
      <c r="N26" s="122">
        <f t="shared" si="2"/>
      </c>
    </row>
    <row r="27" spans="1:14" ht="25.5">
      <c r="A27" s="118">
        <v>541210</v>
      </c>
      <c r="B27" s="119" t="s">
        <v>36</v>
      </c>
      <c r="C27" s="23">
        <v>20</v>
      </c>
      <c r="D27" s="125">
        <v>15.33</v>
      </c>
      <c r="E27" s="125">
        <v>28.3</v>
      </c>
      <c r="F27" s="121">
        <v>28</v>
      </c>
      <c r="G27" s="121"/>
      <c r="H27" s="121"/>
      <c r="I27" s="117">
        <f t="shared" si="1"/>
        <v>28</v>
      </c>
      <c r="J27" s="25">
        <v>28</v>
      </c>
      <c r="K27" s="25">
        <v>10</v>
      </c>
      <c r="L27" s="25">
        <v>75</v>
      </c>
      <c r="M27" s="120">
        <f t="shared" si="0"/>
        <v>429.24</v>
      </c>
      <c r="N27" s="122">
        <f t="shared" si="2"/>
      </c>
    </row>
    <row r="28" spans="1:14" ht="15.75">
      <c r="A28" s="118">
        <v>541220</v>
      </c>
      <c r="B28" s="119" t="s">
        <v>37</v>
      </c>
      <c r="C28" s="23">
        <v>10</v>
      </c>
      <c r="D28" s="125">
        <v>19.28</v>
      </c>
      <c r="E28" s="125">
        <v>35.58</v>
      </c>
      <c r="F28" s="121">
        <v>182</v>
      </c>
      <c r="G28" s="121"/>
      <c r="H28" s="121"/>
      <c r="I28" s="117">
        <f t="shared" si="1"/>
        <v>182</v>
      </c>
      <c r="J28" s="25">
        <v>182</v>
      </c>
      <c r="K28" s="25">
        <v>50</v>
      </c>
      <c r="L28" s="25">
        <v>250</v>
      </c>
      <c r="M28" s="120">
        <f t="shared" si="0"/>
        <v>3508.96</v>
      </c>
      <c r="N28" s="122">
        <f>IF(OR(I28&lt;K28,I28&gt;L28),"Achtung","")</f>
      </c>
    </row>
    <row r="29" spans="1:14" ht="15.75">
      <c r="A29" s="118">
        <v>542230</v>
      </c>
      <c r="B29" s="119" t="s">
        <v>38</v>
      </c>
      <c r="C29" s="23">
        <v>12</v>
      </c>
      <c r="D29" s="125">
        <v>90.53</v>
      </c>
      <c r="E29" s="125">
        <v>167.05</v>
      </c>
      <c r="F29" s="121">
        <v>50</v>
      </c>
      <c r="G29" s="121"/>
      <c r="H29" s="121"/>
      <c r="I29" s="117">
        <f t="shared" si="1"/>
        <v>50</v>
      </c>
      <c r="J29" s="25">
        <v>50</v>
      </c>
      <c r="K29" s="25">
        <v>30</v>
      </c>
      <c r="L29" s="25">
        <v>100</v>
      </c>
      <c r="M29" s="120">
        <f t="shared" si="0"/>
        <v>4526.5</v>
      </c>
      <c r="N29" s="122">
        <f t="shared" si="2"/>
      </c>
    </row>
    <row r="30" spans="1:14" ht="15.75">
      <c r="A30" s="118">
        <v>542240</v>
      </c>
      <c r="B30" s="119" t="s">
        <v>39</v>
      </c>
      <c r="C30" s="23">
        <v>12</v>
      </c>
      <c r="D30" s="125">
        <v>29.47</v>
      </c>
      <c r="E30" s="125">
        <v>54.38</v>
      </c>
      <c r="F30" s="121">
        <v>72</v>
      </c>
      <c r="G30" s="121"/>
      <c r="H30" s="121"/>
      <c r="I30" s="117">
        <f t="shared" si="1"/>
        <v>72</v>
      </c>
      <c r="J30" s="25">
        <v>72</v>
      </c>
      <c r="K30" s="25">
        <v>40</v>
      </c>
      <c r="L30" s="25">
        <v>150</v>
      </c>
      <c r="M30" s="120">
        <f t="shared" si="0"/>
        <v>2121.84</v>
      </c>
      <c r="N30" s="122">
        <f t="shared" si="2"/>
      </c>
    </row>
    <row r="31" spans="1:14" ht="25.5">
      <c r="A31" s="118">
        <v>542250</v>
      </c>
      <c r="B31" s="119" t="s">
        <v>40</v>
      </c>
      <c r="C31" s="23">
        <v>100</v>
      </c>
      <c r="D31" s="125">
        <v>15.56</v>
      </c>
      <c r="E31" s="125">
        <v>28.7</v>
      </c>
      <c r="F31" s="121">
        <v>226</v>
      </c>
      <c r="G31" s="121"/>
      <c r="H31" s="121"/>
      <c r="I31" s="117">
        <f t="shared" si="1"/>
        <v>226</v>
      </c>
      <c r="J31" s="25">
        <v>226</v>
      </c>
      <c r="K31" s="25">
        <v>100</v>
      </c>
      <c r="L31" s="25">
        <v>500</v>
      </c>
      <c r="M31" s="120">
        <f t="shared" si="0"/>
        <v>3516.56</v>
      </c>
      <c r="N31" s="122">
        <f t="shared" si="2"/>
      </c>
    </row>
    <row r="32" spans="1:14" ht="25.5">
      <c r="A32" s="118">
        <v>542255</v>
      </c>
      <c r="B32" s="119" t="s">
        <v>41</v>
      </c>
      <c r="C32" s="23">
        <v>200</v>
      </c>
      <c r="D32" s="125">
        <v>129.25</v>
      </c>
      <c r="E32" s="125">
        <v>238.5</v>
      </c>
      <c r="F32" s="121">
        <v>0</v>
      </c>
      <c r="G32" s="121"/>
      <c r="H32" s="121"/>
      <c r="I32" s="117">
        <f t="shared" si="1"/>
        <v>0</v>
      </c>
      <c r="J32" s="25">
        <v>0</v>
      </c>
      <c r="K32" s="25">
        <v>10</v>
      </c>
      <c r="L32" s="25">
        <v>36</v>
      </c>
      <c r="M32" s="120">
        <f t="shared" si="0"/>
        <v>0</v>
      </c>
      <c r="N32" s="122" t="str">
        <f t="shared" si="2"/>
        <v>Achtung</v>
      </c>
    </row>
    <row r="33" spans="1:14" ht="15.75">
      <c r="A33" s="118">
        <v>543260</v>
      </c>
      <c r="B33" s="119" t="s">
        <v>42</v>
      </c>
      <c r="C33" s="23">
        <v>12</v>
      </c>
      <c r="D33" s="125">
        <v>20</v>
      </c>
      <c r="E33" s="125">
        <v>36.91</v>
      </c>
      <c r="F33" s="121">
        <v>100</v>
      </c>
      <c r="G33" s="121"/>
      <c r="H33" s="121"/>
      <c r="I33" s="117">
        <f t="shared" si="1"/>
        <v>100</v>
      </c>
      <c r="J33" s="25">
        <v>100</v>
      </c>
      <c r="K33" s="25">
        <v>50</v>
      </c>
      <c r="L33" s="25">
        <v>200</v>
      </c>
      <c r="M33" s="120">
        <f t="shared" si="0"/>
        <v>2000</v>
      </c>
      <c r="N33" s="122">
        <f t="shared" si="2"/>
      </c>
    </row>
    <row r="34" spans="1:14" ht="25.5">
      <c r="A34" s="118">
        <v>543270</v>
      </c>
      <c r="B34" s="119" t="s">
        <v>43</v>
      </c>
      <c r="C34" s="23">
        <v>10</v>
      </c>
      <c r="D34" s="125">
        <v>116</v>
      </c>
      <c r="E34" s="125">
        <v>214.03</v>
      </c>
      <c r="F34" s="121">
        <v>67</v>
      </c>
      <c r="G34" s="121"/>
      <c r="H34" s="121"/>
      <c r="I34" s="117">
        <f t="shared" si="1"/>
        <v>67</v>
      </c>
      <c r="J34" s="25">
        <v>67</v>
      </c>
      <c r="K34" s="25">
        <v>40</v>
      </c>
      <c r="L34" s="25">
        <v>150</v>
      </c>
      <c r="M34" s="120">
        <f t="shared" si="0"/>
        <v>7772</v>
      </c>
      <c r="N34" s="122">
        <f t="shared" si="2"/>
      </c>
    </row>
    <row r="35" spans="1:14" ht="15.75">
      <c r="A35" s="118">
        <v>551280</v>
      </c>
      <c r="B35" s="119" t="s">
        <v>44</v>
      </c>
      <c r="C35" s="23">
        <v>50</v>
      </c>
      <c r="D35" s="125">
        <v>40.56</v>
      </c>
      <c r="E35" s="125">
        <v>76.57</v>
      </c>
      <c r="F35" s="121">
        <v>44</v>
      </c>
      <c r="G35" s="121"/>
      <c r="H35" s="121"/>
      <c r="I35" s="117">
        <f t="shared" si="1"/>
        <v>44</v>
      </c>
      <c r="J35" s="25">
        <v>44</v>
      </c>
      <c r="K35" s="25">
        <v>20</v>
      </c>
      <c r="L35" s="25">
        <v>100</v>
      </c>
      <c r="M35" s="120">
        <f t="shared" si="0"/>
        <v>1784.64</v>
      </c>
      <c r="N35" s="122">
        <f t="shared" si="2"/>
      </c>
    </row>
    <row r="36" spans="1:14" ht="25.5">
      <c r="A36" s="118">
        <v>551290</v>
      </c>
      <c r="B36" s="119" t="s">
        <v>45</v>
      </c>
      <c r="C36" s="23">
        <v>50</v>
      </c>
      <c r="D36" s="125">
        <v>63.61</v>
      </c>
      <c r="E36" s="125">
        <v>120.1</v>
      </c>
      <c r="F36" s="121">
        <v>45</v>
      </c>
      <c r="G36" s="121"/>
      <c r="H36" s="121"/>
      <c r="I36" s="117">
        <f t="shared" si="1"/>
        <v>45</v>
      </c>
      <c r="J36" s="25">
        <v>45</v>
      </c>
      <c r="K36" s="25">
        <v>20</v>
      </c>
      <c r="L36" s="25">
        <v>100</v>
      </c>
      <c r="M36" s="120">
        <f t="shared" si="0"/>
        <v>2862.45</v>
      </c>
      <c r="N36" s="122">
        <f t="shared" si="2"/>
      </c>
    </row>
    <row r="37" spans="1:14" ht="15.75">
      <c r="A37" s="118">
        <v>552300</v>
      </c>
      <c r="B37" s="119" t="s">
        <v>46</v>
      </c>
      <c r="C37" s="23">
        <v>12</v>
      </c>
      <c r="D37" s="125">
        <v>66.07</v>
      </c>
      <c r="E37" s="125">
        <v>124.72</v>
      </c>
      <c r="F37" s="121">
        <v>31</v>
      </c>
      <c r="G37" s="121"/>
      <c r="H37" s="121"/>
      <c r="I37" s="117">
        <f t="shared" si="1"/>
        <v>31</v>
      </c>
      <c r="J37" s="25">
        <v>31</v>
      </c>
      <c r="K37" s="25">
        <v>15</v>
      </c>
      <c r="L37" s="25">
        <v>85</v>
      </c>
      <c r="M37" s="120">
        <f t="shared" si="0"/>
        <v>2048.1699999999996</v>
      </c>
      <c r="N37" s="122">
        <f t="shared" si="2"/>
      </c>
    </row>
    <row r="38" spans="1:14" ht="25.5">
      <c r="A38" s="118">
        <v>552310</v>
      </c>
      <c r="B38" s="119" t="s">
        <v>47</v>
      </c>
      <c r="C38" s="23">
        <v>12</v>
      </c>
      <c r="D38" s="125">
        <v>101.47</v>
      </c>
      <c r="E38" s="125">
        <v>191.57</v>
      </c>
      <c r="F38" s="121">
        <v>28</v>
      </c>
      <c r="G38" s="121"/>
      <c r="H38" s="121"/>
      <c r="I38" s="117">
        <f t="shared" si="1"/>
        <v>28</v>
      </c>
      <c r="J38" s="25">
        <v>28</v>
      </c>
      <c r="K38" s="25">
        <v>15</v>
      </c>
      <c r="L38" s="25">
        <v>85</v>
      </c>
      <c r="M38" s="120">
        <f t="shared" si="0"/>
        <v>2841.16</v>
      </c>
      <c r="N38" s="122">
        <f t="shared" si="2"/>
      </c>
    </row>
    <row r="39" spans="1:14" ht="15.75">
      <c r="A39" s="18"/>
      <c r="B39" s="26"/>
      <c r="C39" s="27"/>
      <c r="D39" s="28"/>
      <c r="E39" s="29"/>
      <c r="F39" s="29"/>
      <c r="G39" s="29"/>
      <c r="H39" s="29"/>
      <c r="I39" s="29"/>
      <c r="J39" s="30"/>
      <c r="K39" s="31"/>
      <c r="L39" s="31"/>
      <c r="M39" s="32"/>
      <c r="N39" s="122"/>
    </row>
    <row r="40" spans="1:14" ht="16.5" thickBot="1">
      <c r="A40" s="33"/>
      <c r="B40" s="34"/>
      <c r="C40" s="35"/>
      <c r="D40" s="36"/>
      <c r="E40" s="36"/>
      <c r="F40" s="36"/>
      <c r="G40" s="36"/>
      <c r="H40" s="36"/>
      <c r="I40" s="36"/>
      <c r="J40" s="37"/>
      <c r="K40" s="38"/>
      <c r="L40" s="38"/>
      <c r="M40" s="39">
        <f>SUM(M6:M38)</f>
        <v>131799.41999999998</v>
      </c>
      <c r="N40" s="122"/>
    </row>
  </sheetData>
  <mergeCells count="1">
    <mergeCell ref="A1:M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7"/>
  <sheetViews>
    <sheetView workbookViewId="0" topLeftCell="A1">
      <selection activeCell="F20" sqref="F20"/>
    </sheetView>
  </sheetViews>
  <sheetFormatPr defaultColWidth="11.421875" defaultRowHeight="12.75"/>
  <sheetData>
    <row r="1" ht="15.75">
      <c r="A1" s="1" t="s">
        <v>229</v>
      </c>
    </row>
    <row r="3" ht="13.5" thickBot="1"/>
    <row r="4" spans="2:6" ht="12.75">
      <c r="B4" s="2" t="s">
        <v>4</v>
      </c>
      <c r="C4" s="3" t="s">
        <v>0</v>
      </c>
      <c r="D4" s="3" t="s">
        <v>1</v>
      </c>
      <c r="E4" s="3" t="s">
        <v>2</v>
      </c>
      <c r="F4" s="4" t="s">
        <v>3</v>
      </c>
    </row>
    <row r="5" spans="2:6" ht="12.75">
      <c r="B5" s="9">
        <v>37148</v>
      </c>
      <c r="C5" s="5">
        <v>100</v>
      </c>
      <c r="D5" s="5">
        <v>50</v>
      </c>
      <c r="E5" s="5">
        <v>30</v>
      </c>
      <c r="F5" s="11">
        <f>C5+D5-E5</f>
        <v>120</v>
      </c>
    </row>
    <row r="6" spans="2:6" ht="12.75">
      <c r="B6" s="9">
        <v>37152</v>
      </c>
      <c r="C6" s="7">
        <f>F5</f>
        <v>120</v>
      </c>
      <c r="D6" s="5">
        <v>20</v>
      </c>
      <c r="E6" s="5">
        <v>50</v>
      </c>
      <c r="F6" s="11">
        <f>C6+D6-E6</f>
        <v>90</v>
      </c>
    </row>
    <row r="7" spans="2:6" ht="13.5" thickBot="1">
      <c r="B7" s="10">
        <v>37156</v>
      </c>
      <c r="C7" s="8">
        <f>F6</f>
        <v>90</v>
      </c>
      <c r="D7" s="6">
        <v>30</v>
      </c>
      <c r="E7" s="6">
        <v>100</v>
      </c>
      <c r="F7" s="12">
        <f>C7+D7-E7</f>
        <v>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12"/>
  <sheetViews>
    <sheetView workbookViewId="0" topLeftCell="A1">
      <selection activeCell="B22" sqref="B22"/>
    </sheetView>
  </sheetViews>
  <sheetFormatPr defaultColWidth="11.421875" defaultRowHeight="12.75"/>
  <cols>
    <col min="1" max="1" width="7.7109375" style="0" customWidth="1"/>
    <col min="2" max="2" width="23.140625" style="0" customWidth="1"/>
    <col min="3" max="3" width="5.57421875" style="0" bestFit="1" customWidth="1"/>
    <col min="4" max="5" width="8.7109375" style="0" bestFit="1" customWidth="1"/>
    <col min="6" max="6" width="8.8515625" style="0" customWidth="1"/>
    <col min="7" max="7" width="7.8515625" style="0" bestFit="1" customWidth="1"/>
    <col min="8" max="8" width="7.00390625" style="0" bestFit="1" customWidth="1"/>
    <col min="9" max="9" width="8.28125" style="0" bestFit="1" customWidth="1"/>
    <col min="10" max="10" width="6.00390625" style="0" bestFit="1" customWidth="1"/>
    <col min="11" max="11" width="6.8515625" style="0" bestFit="1" customWidth="1"/>
    <col min="12" max="12" width="7.00390625" style="0" bestFit="1" customWidth="1"/>
    <col min="13" max="13" width="12.140625" style="0" customWidth="1"/>
  </cols>
  <sheetData>
    <row r="1" ht="18">
      <c r="A1" s="14" t="s">
        <v>5</v>
      </c>
    </row>
    <row r="4" ht="13.5" thickBot="1"/>
    <row r="5" spans="1:13" ht="25.5">
      <c r="A5" s="15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228</v>
      </c>
      <c r="G5" s="16" t="s">
        <v>1</v>
      </c>
      <c r="H5" s="16" t="s">
        <v>2</v>
      </c>
      <c r="I5" s="16" t="s">
        <v>227</v>
      </c>
      <c r="J5" s="16" t="s">
        <v>11</v>
      </c>
      <c r="K5" s="16" t="s">
        <v>12</v>
      </c>
      <c r="L5" s="16" t="s">
        <v>13</v>
      </c>
      <c r="M5" s="17" t="s">
        <v>14</v>
      </c>
    </row>
    <row r="6" spans="1:13" ht="6" customHeight="1">
      <c r="A6" s="18"/>
      <c r="B6" s="19"/>
      <c r="C6" s="20"/>
      <c r="D6" s="21"/>
      <c r="E6" s="21"/>
      <c r="F6" s="21"/>
      <c r="G6" s="21"/>
      <c r="H6" s="21"/>
      <c r="I6" s="21"/>
      <c r="J6" s="20"/>
      <c r="K6" s="20"/>
      <c r="L6" s="20"/>
      <c r="M6" s="22"/>
    </row>
    <row r="7" spans="1:13" ht="25.5">
      <c r="A7" s="118">
        <v>511010</v>
      </c>
      <c r="B7" s="119" t="s">
        <v>15</v>
      </c>
      <c r="C7" s="23">
        <v>12</v>
      </c>
      <c r="D7" s="24">
        <v>25.32</v>
      </c>
      <c r="E7" s="24">
        <v>43.73</v>
      </c>
      <c r="F7" s="121">
        <v>173</v>
      </c>
      <c r="G7" s="121"/>
      <c r="H7" s="121"/>
      <c r="I7" s="117">
        <f>F7+G7-H7</f>
        <v>173</v>
      </c>
      <c r="J7" s="25">
        <v>144</v>
      </c>
      <c r="K7" s="25">
        <v>120</v>
      </c>
      <c r="L7" s="25">
        <v>360</v>
      </c>
      <c r="M7" s="120">
        <f>J7*D7</f>
        <v>3646.08</v>
      </c>
    </row>
    <row r="12" ht="12.75">
      <c r="C12" s="13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N40"/>
  <sheetViews>
    <sheetView workbookViewId="0" topLeftCell="A1">
      <selection activeCell="D23" sqref="D23"/>
    </sheetView>
  </sheetViews>
  <sheetFormatPr defaultColWidth="11.421875" defaultRowHeight="12.75"/>
  <cols>
    <col min="1" max="1" width="4.00390625" style="0" customWidth="1"/>
    <col min="2" max="2" width="19.00390625" style="0" bestFit="1" customWidth="1"/>
    <col min="7" max="7" width="29.28125" style="0" bestFit="1" customWidth="1"/>
  </cols>
  <sheetData>
    <row r="1" spans="1:14" ht="13.5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thickBot="1">
      <c r="A2" s="42"/>
      <c r="B2" s="132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42"/>
    </row>
    <row r="3" spans="1:14" ht="19.5">
      <c r="A3" s="42"/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19.5"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3.5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3.5" thickBot="1">
      <c r="A6" s="42"/>
      <c r="B6" s="44" t="s">
        <v>50</v>
      </c>
      <c r="C6" s="45">
        <v>23006</v>
      </c>
      <c r="D6" s="46"/>
      <c r="F6" s="42"/>
      <c r="G6" s="47" t="s">
        <v>51</v>
      </c>
      <c r="H6" s="135" t="str">
        <f>IF($C$6="","",VLOOKUP($C$6,Lieferanten,2))</f>
        <v>Mabox KG</v>
      </c>
      <c r="I6" s="136"/>
      <c r="J6" s="42"/>
      <c r="K6" s="42"/>
      <c r="L6" s="42"/>
      <c r="M6" s="42"/>
      <c r="N6" s="42"/>
    </row>
    <row r="7" spans="1:14" ht="12.75">
      <c r="A7" s="77"/>
      <c r="B7" s="123"/>
      <c r="C7" s="68"/>
      <c r="D7" s="42"/>
      <c r="E7" s="42"/>
      <c r="F7" s="42"/>
      <c r="G7" s="49" t="s">
        <v>52</v>
      </c>
      <c r="H7" s="137" t="str">
        <f>IF($C$6="","",VLOOKUP($C$6,Lieferanten,4))</f>
        <v>Gänseplan 75</v>
      </c>
      <c r="I7" s="138"/>
      <c r="J7" s="42"/>
      <c r="K7" s="42"/>
      <c r="L7" s="42"/>
      <c r="M7" s="42"/>
      <c r="N7" s="42"/>
    </row>
    <row r="8" spans="1:14" ht="12.75">
      <c r="A8" s="42"/>
      <c r="C8" s="42"/>
      <c r="D8" s="42"/>
      <c r="E8" s="42"/>
      <c r="F8" s="42"/>
      <c r="G8" s="49" t="s">
        <v>53</v>
      </c>
      <c r="H8" s="137" t="str">
        <f>IF($C$6="","",VLOOKUP($C$6,Lieferanten,5))</f>
        <v>37083 Göttingen</v>
      </c>
      <c r="I8" s="138"/>
      <c r="J8" s="42"/>
      <c r="K8" s="42"/>
      <c r="L8" s="42"/>
      <c r="M8" s="42"/>
      <c r="N8" s="42"/>
    </row>
    <row r="9" spans="1:14" ht="13.5" thickBot="1">
      <c r="A9" s="64"/>
      <c r="B9" s="51"/>
      <c r="C9" s="51"/>
      <c r="D9" s="51"/>
      <c r="E9" s="51"/>
      <c r="F9" s="51"/>
      <c r="G9" s="53" t="s">
        <v>54</v>
      </c>
      <c r="H9" s="130">
        <f>IF($C$6="","",VLOOKUP($C$6,Lieferanten,10))</f>
        <v>0.03</v>
      </c>
      <c r="I9" s="131"/>
      <c r="J9" s="42"/>
      <c r="K9" s="42"/>
      <c r="L9" s="42"/>
      <c r="M9" s="42"/>
      <c r="N9" s="42"/>
    </row>
    <row r="10" spans="1:14" ht="12.75">
      <c r="A10" s="64"/>
      <c r="B10" s="65"/>
      <c r="C10" s="64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2.75">
      <c r="A11" s="42"/>
      <c r="B11" s="46"/>
      <c r="C11" s="42"/>
      <c r="D11" s="42"/>
      <c r="E11" s="51"/>
      <c r="F11" s="51"/>
      <c r="G11" s="52"/>
      <c r="H11" s="52"/>
      <c r="I11" s="42"/>
      <c r="J11" s="42"/>
      <c r="K11" s="42"/>
      <c r="L11" s="42"/>
      <c r="M11" s="42"/>
      <c r="N11" s="42"/>
    </row>
    <row r="12" spans="1:14" ht="13.5" thickBot="1">
      <c r="A12" s="42"/>
      <c r="B12" s="46"/>
      <c r="C12" s="46"/>
      <c r="D12" s="46"/>
      <c r="E12" s="46"/>
      <c r="F12" s="46"/>
      <c r="G12" s="46"/>
      <c r="H12" s="42"/>
      <c r="I12" s="42"/>
      <c r="J12" s="42"/>
      <c r="K12" s="42"/>
      <c r="L12" s="42"/>
      <c r="M12" s="42"/>
      <c r="N12" s="42"/>
    </row>
    <row r="13" spans="1:14" ht="26.25" thickBot="1">
      <c r="A13" s="42"/>
      <c r="B13" s="54" t="s">
        <v>55</v>
      </c>
      <c r="C13" s="55" t="s">
        <v>48</v>
      </c>
      <c r="D13" s="55" t="s">
        <v>56</v>
      </c>
      <c r="E13" s="55" t="s">
        <v>57</v>
      </c>
      <c r="F13" s="55" t="s">
        <v>58</v>
      </c>
      <c r="G13" s="55" t="s">
        <v>59</v>
      </c>
      <c r="H13" s="55" t="s">
        <v>60</v>
      </c>
      <c r="I13" s="74" t="s">
        <v>61</v>
      </c>
      <c r="J13" s="69"/>
      <c r="K13" s="70"/>
      <c r="L13" s="70"/>
      <c r="M13" s="42"/>
      <c r="N13" s="42"/>
    </row>
    <row r="14" spans="1:14" ht="12.75">
      <c r="A14" s="42"/>
      <c r="B14" s="145" t="s">
        <v>62</v>
      </c>
      <c r="C14" s="146">
        <v>512050</v>
      </c>
      <c r="D14" s="146">
        <v>20</v>
      </c>
      <c r="E14" s="126">
        <f>IF(C14="","",VLOOKUP(C14,Produkte,6))</f>
        <v>98</v>
      </c>
      <c r="F14" s="126">
        <f>IF(C14="","",VLOOKUP(C14,Produkte,12))</f>
        <v>750</v>
      </c>
      <c r="G14" s="147" t="str">
        <f>IF(C14="","",VLOOKUP(C14,Produkte,2))</f>
        <v>Druckkugelschreiber Nr. 15</v>
      </c>
      <c r="H14" s="148">
        <f>IF(C14="","",VLOOKUP(C14,Produkte,3))</f>
        <v>50</v>
      </c>
      <c r="I14" s="149">
        <f>IF(C14="","",VLOOKUP(C14,Produkte,4))</f>
        <v>12.22</v>
      </c>
      <c r="J14" s="71"/>
      <c r="K14" s="72"/>
      <c r="L14" s="73"/>
      <c r="M14" s="42"/>
      <c r="N14" s="42"/>
    </row>
    <row r="15" spans="1:14" ht="12.75">
      <c r="A15" s="42"/>
      <c r="B15" s="59" t="s">
        <v>63</v>
      </c>
      <c r="C15" s="60"/>
      <c r="D15" s="60"/>
      <c r="E15" s="56">
        <f>IF(C15="","",VLOOKUP(C15,Produkte,6))</f>
      </c>
      <c r="F15" s="56">
        <f>IF(C15="","",VLOOKUP(C15,Produkte,12))</f>
      </c>
      <c r="G15" s="57">
        <f>IF(C15="","",VLOOKUP(C15,Produkte,2))</f>
      </c>
      <c r="H15" s="58">
        <f>IF(C15="","",VLOOKUP(C15,Produkte,3))</f>
      </c>
      <c r="I15" s="75">
        <f>IF(C15="","",VLOOKUP(C15,Produkte,4))</f>
      </c>
      <c r="J15" s="71"/>
      <c r="K15" s="72"/>
      <c r="L15" s="73"/>
      <c r="M15" s="42"/>
      <c r="N15" s="42"/>
    </row>
    <row r="16" spans="1:14" ht="12.75">
      <c r="A16" s="42"/>
      <c r="B16" s="59" t="s">
        <v>64</v>
      </c>
      <c r="C16" s="60"/>
      <c r="D16" s="60"/>
      <c r="E16" s="56">
        <f>IF(C16="","",VLOOKUP(C16,Produkte,6))</f>
      </c>
      <c r="F16" s="56">
        <f>IF(C16="","",VLOOKUP(C16,Produkte,12))</f>
      </c>
      <c r="G16" s="57">
        <f>IF(C16="","",VLOOKUP(C16,Produkte,2))</f>
      </c>
      <c r="H16" s="58">
        <f>IF(C16="","",VLOOKUP(C16,Produkte,3))</f>
      </c>
      <c r="I16" s="75">
        <f>IF(C16="","",VLOOKUP(C16,Produkte,4))</f>
      </c>
      <c r="J16" s="71"/>
      <c r="K16" s="72"/>
      <c r="L16" s="73"/>
      <c r="M16" s="42"/>
      <c r="N16" s="42"/>
    </row>
    <row r="17" spans="1:14" ht="12.75">
      <c r="A17" s="42"/>
      <c r="B17" s="59" t="s">
        <v>65</v>
      </c>
      <c r="C17" s="60"/>
      <c r="D17" s="60"/>
      <c r="E17" s="56">
        <f>IF(C17="","",VLOOKUP(C17,Produkte,6))</f>
      </c>
      <c r="F17" s="56">
        <f>IF(C17="","",VLOOKUP(C17,Produkte,12))</f>
      </c>
      <c r="G17" s="57">
        <f>IF(C17="","",VLOOKUP(C17,Produkte,2))</f>
      </c>
      <c r="H17" s="58">
        <f>IF(C17="","",VLOOKUP(C17,Produkte,3))</f>
      </c>
      <c r="I17" s="75">
        <f>IF(C17="","",VLOOKUP(C17,Produkte,4))</f>
      </c>
      <c r="J17" s="71"/>
      <c r="K17" s="72"/>
      <c r="L17" s="73"/>
      <c r="M17" s="42"/>
      <c r="N17" s="42"/>
    </row>
    <row r="18" spans="1:14" ht="13.5" thickBot="1">
      <c r="A18" s="42"/>
      <c r="B18" s="61" t="s">
        <v>66</v>
      </c>
      <c r="C18" s="62"/>
      <c r="D18" s="62"/>
      <c r="E18" s="150">
        <f>IF(C18="","",VLOOKUP(C18,Produkte,6))</f>
      </c>
      <c r="F18" s="150">
        <f>IF(C18="","",VLOOKUP(C18,Produkte,12))</f>
      </c>
      <c r="G18" s="151">
        <f>IF(C18="","",VLOOKUP(C18,Produkte,2))</f>
      </c>
      <c r="H18" s="152">
        <f>IF(C18="","",VLOOKUP(C18,Produkte,3))</f>
      </c>
      <c r="I18" s="153">
        <f>IF(C18="","",VLOOKUP(C18,Produkte,4))</f>
      </c>
      <c r="J18" s="71"/>
      <c r="K18" s="72"/>
      <c r="L18" s="73"/>
      <c r="M18" s="42"/>
      <c r="N18" s="42"/>
    </row>
    <row r="19" spans="1:14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</sheetData>
  <mergeCells count="5">
    <mergeCell ref="H9:I9"/>
    <mergeCell ref="B2:M2"/>
    <mergeCell ref="H6:I6"/>
    <mergeCell ref="H7:I7"/>
    <mergeCell ref="H8:I8"/>
  </mergeCells>
  <dataValidations count="2">
    <dataValidation type="list" allowBlank="1" showInputMessage="1" showErrorMessage="1" sqref="C14:C18">
      <formula1>ANR</formula1>
    </dataValidation>
    <dataValidation type="list" allowBlank="1" showInputMessage="1" showErrorMessage="1" sqref="C6">
      <formula1>LNR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I19"/>
  <sheetViews>
    <sheetView showGridLines="0" workbookViewId="0" topLeftCell="A1">
      <selection activeCell="E9" sqref="E9"/>
    </sheetView>
  </sheetViews>
  <sheetFormatPr defaultColWidth="11.421875" defaultRowHeight="12.75"/>
  <cols>
    <col min="1" max="1" width="7.140625" style="0" customWidth="1"/>
    <col min="2" max="2" width="16.57421875" style="0" bestFit="1" customWidth="1"/>
    <col min="5" max="5" width="18.7109375" style="0" bestFit="1" customWidth="1"/>
    <col min="6" max="6" width="32.140625" style="0" bestFit="1" customWidth="1"/>
    <col min="7" max="7" width="15.28125" style="0" bestFit="1" customWidth="1"/>
    <col min="9" max="9" width="13.140625" style="0" bestFit="1" customWidth="1"/>
  </cols>
  <sheetData>
    <row r="1" spans="1:9" ht="13.5" thickBot="1">
      <c r="A1" s="40"/>
      <c r="B1" s="40"/>
      <c r="C1" s="40"/>
      <c r="D1" s="40"/>
      <c r="E1" s="40"/>
      <c r="F1" s="40"/>
      <c r="G1" s="40"/>
      <c r="H1" s="40"/>
      <c r="I1" s="40"/>
    </row>
    <row r="2" spans="1:9" ht="27" thickBot="1">
      <c r="A2" s="40"/>
      <c r="B2" s="132" t="s">
        <v>67</v>
      </c>
      <c r="C2" s="133"/>
      <c r="D2" s="133"/>
      <c r="E2" s="133"/>
      <c r="F2" s="133"/>
      <c r="G2" s="133"/>
      <c r="H2" s="133"/>
      <c r="I2" s="134"/>
    </row>
    <row r="3" spans="1:9" ht="19.5">
      <c r="A3" s="40"/>
      <c r="B3" s="76"/>
      <c r="C3" s="76"/>
      <c r="D3" s="76"/>
      <c r="E3" s="76"/>
      <c r="F3" s="76"/>
      <c r="G3" s="76"/>
      <c r="H3" s="76"/>
      <c r="I3" s="76"/>
    </row>
    <row r="4" spans="1:9" ht="19.5">
      <c r="A4" s="40"/>
      <c r="B4" s="76"/>
      <c r="C4" s="76"/>
      <c r="D4" s="76"/>
      <c r="E4" s="76"/>
      <c r="F4" s="76"/>
      <c r="G4" s="76"/>
      <c r="H4" s="76"/>
      <c r="I4" s="76"/>
    </row>
    <row r="5" spans="1:9" ht="13.5" thickBot="1">
      <c r="A5" s="40"/>
      <c r="B5" s="40"/>
      <c r="C5" s="40"/>
      <c r="D5" s="40"/>
      <c r="E5" s="40"/>
      <c r="F5" s="40"/>
      <c r="G5" s="40"/>
      <c r="H5" s="40"/>
      <c r="I5" s="40"/>
    </row>
    <row r="6" spans="1:9" ht="13.5" thickBot="1">
      <c r="A6" s="40"/>
      <c r="B6" s="44" t="s">
        <v>68</v>
      </c>
      <c r="C6" s="48">
        <v>10008</v>
      </c>
      <c r="D6" s="40"/>
      <c r="E6" s="40"/>
      <c r="F6" s="47" t="s">
        <v>69</v>
      </c>
      <c r="G6" s="141" t="str">
        <f>VLOOKUP($C$6,Kunden,2)</f>
        <v>Schreiter GmbH</v>
      </c>
      <c r="H6" s="142"/>
      <c r="I6" s="40"/>
    </row>
    <row r="7" spans="1:9" ht="12.75">
      <c r="A7" s="40"/>
      <c r="B7" s="51"/>
      <c r="C7" s="124"/>
      <c r="D7" s="40"/>
      <c r="E7" s="40"/>
      <c r="F7" s="49" t="s">
        <v>52</v>
      </c>
      <c r="G7" s="143" t="str">
        <f>VLOOKUP($C$6,Kunden,3)</f>
        <v>Petrikirchplatz 3</v>
      </c>
      <c r="H7" s="144"/>
      <c r="I7" s="40"/>
    </row>
    <row r="8" spans="1:9" ht="12.75">
      <c r="A8" s="40"/>
      <c r="B8" s="40"/>
      <c r="C8" s="40"/>
      <c r="D8" s="40"/>
      <c r="E8" s="40"/>
      <c r="F8" s="49" t="s">
        <v>53</v>
      </c>
      <c r="G8" s="143" t="str">
        <f>VLOOKUP($C$6,Kunden,4)</f>
        <v>59494 Soest</v>
      </c>
      <c r="H8" s="144"/>
      <c r="I8" s="40"/>
    </row>
    <row r="9" spans="1:9" ht="13.5" thickBot="1">
      <c r="A9" s="40"/>
      <c r="B9" s="66"/>
      <c r="C9" s="66"/>
      <c r="D9" s="66"/>
      <c r="E9" s="66"/>
      <c r="F9" s="53" t="s">
        <v>70</v>
      </c>
      <c r="G9" s="139">
        <f>VLOOKUP($C$6,Kunden,9)</f>
        <v>0.03</v>
      </c>
      <c r="H9" s="140"/>
      <c r="I9" s="40"/>
    </row>
    <row r="10" spans="1:9" ht="12.75">
      <c r="A10" s="40"/>
      <c r="B10" s="68"/>
      <c r="C10" s="41"/>
      <c r="D10" s="41"/>
      <c r="E10" s="66"/>
      <c r="F10" s="67"/>
      <c r="G10" s="67"/>
      <c r="H10" s="40"/>
      <c r="I10" s="40"/>
    </row>
    <row r="11" spans="1:9" ht="12.75">
      <c r="A11" s="40"/>
      <c r="B11" s="77"/>
      <c r="C11" s="40"/>
      <c r="D11" s="40"/>
      <c r="E11" s="66"/>
      <c r="F11" s="67"/>
      <c r="G11" s="67"/>
      <c r="H11" s="40"/>
      <c r="I11" s="40"/>
    </row>
    <row r="12" spans="1:9" ht="13.5" thickBot="1">
      <c r="A12" s="40"/>
      <c r="B12" s="77"/>
      <c r="C12" s="77"/>
      <c r="D12" s="77"/>
      <c r="E12" s="77"/>
      <c r="F12" s="77"/>
      <c r="G12" s="40"/>
      <c r="H12" s="40"/>
      <c r="I12" s="41"/>
    </row>
    <row r="13" spans="1:9" ht="12.75">
      <c r="A13" s="40"/>
      <c r="B13" s="47" t="s">
        <v>71</v>
      </c>
      <c r="C13" s="78" t="s">
        <v>48</v>
      </c>
      <c r="D13" s="79" t="s">
        <v>72</v>
      </c>
      <c r="E13" s="79" t="s">
        <v>73</v>
      </c>
      <c r="F13" s="79" t="s">
        <v>7</v>
      </c>
      <c r="G13" s="79" t="s">
        <v>74</v>
      </c>
      <c r="H13" s="80" t="s">
        <v>75</v>
      </c>
      <c r="I13" s="66"/>
    </row>
    <row r="14" spans="1:9" ht="12.75">
      <c r="A14" s="40"/>
      <c r="B14" s="59" t="s">
        <v>62</v>
      </c>
      <c r="C14" s="81">
        <v>511020</v>
      </c>
      <c r="D14" s="60">
        <v>30</v>
      </c>
      <c r="E14" s="50">
        <f>IF(C14="","",VLOOKUP(C14,Produkte,6))</f>
        <v>120</v>
      </c>
      <c r="F14" s="82" t="str">
        <f>IF(C14="","",VLOOKUP(C14,Produkte,2))</f>
        <v>Farbstifte, 6 Farben im Metalletui</v>
      </c>
      <c r="G14" s="50">
        <f>IF(C14="","",VLOOKUP(C14,Produkte,3))</f>
        <v>10</v>
      </c>
      <c r="H14" s="115">
        <f>IF(C14="","",VLOOKUP(C14,Produkte,5))</f>
        <v>35.32</v>
      </c>
      <c r="I14" s="114"/>
    </row>
    <row r="15" spans="1:9" ht="12.75">
      <c r="A15" s="40"/>
      <c r="B15" s="59" t="s">
        <v>63</v>
      </c>
      <c r="C15" s="81"/>
      <c r="D15" s="60"/>
      <c r="E15" s="50">
        <f>IF(C15="","",VLOOKUP(C15,Produkte,6))</f>
      </c>
      <c r="F15" s="82">
        <f>IF(C15="","",VLOOKUP(C15,Produkte,2))</f>
      </c>
      <c r="G15" s="50">
        <f>IF(C15="","",VLOOKUP(C15,Produkte,3))</f>
      </c>
      <c r="H15" s="115">
        <f>IF(C15="","",VLOOKUP(C15,Produkte,5))</f>
      </c>
      <c r="I15" s="114"/>
    </row>
    <row r="16" spans="1:9" ht="12.75">
      <c r="A16" s="40"/>
      <c r="B16" s="59" t="s">
        <v>76</v>
      </c>
      <c r="C16" s="81"/>
      <c r="D16" s="60"/>
      <c r="E16" s="50">
        <f>IF(C16="","",VLOOKUP(C16,Produkte,6))</f>
      </c>
      <c r="F16" s="82">
        <f>IF(C16="","",VLOOKUP(C16,Produkte,2))</f>
      </c>
      <c r="G16" s="50">
        <f>IF(C16="","",VLOOKUP(C16,Produkte,3))</f>
      </c>
      <c r="H16" s="115">
        <f>IF(C16="","",VLOOKUP(C16,Produkte,5))</f>
      </c>
      <c r="I16" s="114"/>
    </row>
    <row r="17" spans="1:9" ht="12.75">
      <c r="A17" s="40"/>
      <c r="B17" s="59" t="s">
        <v>65</v>
      </c>
      <c r="C17" s="81"/>
      <c r="D17" s="60"/>
      <c r="E17" s="50">
        <f>IF(C17="","",VLOOKUP(C17,Produkte,6))</f>
      </c>
      <c r="F17" s="82">
        <f>IF(C17="","",VLOOKUP(C17,Produkte,2))</f>
      </c>
      <c r="G17" s="50">
        <f>IF(C17="","",VLOOKUP(C17,Produkte,3))</f>
      </c>
      <c r="H17" s="115">
        <f>IF(C17="","",VLOOKUP(C17,Produkte,5))</f>
      </c>
      <c r="I17" s="114"/>
    </row>
    <row r="18" spans="1:9" ht="13.5" thickBot="1">
      <c r="A18" s="40"/>
      <c r="B18" s="61" t="s">
        <v>66</v>
      </c>
      <c r="C18" s="83"/>
      <c r="D18" s="62"/>
      <c r="E18" s="63">
        <f>IF(C18="","",VLOOKUP(C18,Produkte,6))</f>
      </c>
      <c r="F18" s="84">
        <f>IF(C18="","",VLOOKUP(C18,Produkte,2))</f>
      </c>
      <c r="G18" s="63">
        <f>IF(C18="","",VLOOKUP(C18,Produkte,3))</f>
      </c>
      <c r="H18" s="116">
        <f>IF(C18="","",VLOOKUP(C18,Produkte,5))</f>
      </c>
      <c r="I18" s="114"/>
    </row>
    <row r="19" ht="12.75">
      <c r="I19" s="41"/>
    </row>
  </sheetData>
  <mergeCells count="5">
    <mergeCell ref="G9:H9"/>
    <mergeCell ref="B2:I2"/>
    <mergeCell ref="G6:H6"/>
    <mergeCell ref="G7:H7"/>
    <mergeCell ref="G8:H8"/>
  </mergeCells>
  <dataValidations count="2">
    <dataValidation type="list" allowBlank="1" showInputMessage="1" showErrorMessage="1" sqref="C14:C18">
      <formula1>ANR</formula1>
    </dataValidation>
    <dataValidation type="list" allowBlank="1" showInputMessage="1" showErrorMessage="1" sqref="C6">
      <formula1>KNR</formula1>
    </dataValidation>
  </dataValidations>
  <printOptions/>
  <pageMargins left="0.75" right="0.75" top="1" bottom="1" header="0.4921259845" footer="0.492125984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X40"/>
  <sheetViews>
    <sheetView workbookViewId="0" topLeftCell="A1">
      <selection activeCell="I5" sqref="I5"/>
    </sheetView>
  </sheetViews>
  <sheetFormatPr defaultColWidth="11.421875" defaultRowHeight="24.75" customHeight="1"/>
  <cols>
    <col min="1" max="1" width="8.421875" style="0" customWidth="1"/>
    <col min="2" max="2" width="23.28125" style="0" customWidth="1"/>
    <col min="3" max="3" width="5.7109375" style="0" bestFit="1" customWidth="1"/>
    <col min="4" max="4" width="8.28125" style="0" bestFit="1" customWidth="1"/>
    <col min="5" max="5" width="9.28125" style="0" bestFit="1" customWidth="1"/>
    <col min="6" max="6" width="9.57421875" style="0" customWidth="1"/>
    <col min="7" max="8" width="7.140625" style="0" bestFit="1" customWidth="1"/>
    <col min="9" max="9" width="8.421875" style="0" bestFit="1" customWidth="1"/>
    <col min="10" max="10" width="6.140625" style="0" bestFit="1" customWidth="1"/>
    <col min="11" max="11" width="7.00390625" style="0" bestFit="1" customWidth="1"/>
    <col min="12" max="12" width="7.140625" style="0" bestFit="1" customWidth="1"/>
    <col min="13" max="13" width="13.8515625" style="0" bestFit="1" customWidth="1"/>
    <col min="14" max="14" width="23.28125" style="122" customWidth="1"/>
    <col min="15" max="16384" width="23.28125" style="0" customWidth="1"/>
  </cols>
  <sheetData>
    <row r="1" spans="1:13" ht="24.75" customHeight="1" thickBot="1">
      <c r="A1" s="127" t="s">
        <v>172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3" ht="24.75" customHeight="1" thickBot="1"/>
    <row r="4" spans="1:23" ht="24.75" customHeight="1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230</v>
      </c>
      <c r="G4" s="16" t="s">
        <v>1</v>
      </c>
      <c r="H4" s="16" t="s">
        <v>2</v>
      </c>
      <c r="I4" s="16" t="s">
        <v>231</v>
      </c>
      <c r="J4" s="16" t="s">
        <v>11</v>
      </c>
      <c r="K4" s="16" t="s">
        <v>12</v>
      </c>
      <c r="L4" s="16" t="s">
        <v>13</v>
      </c>
      <c r="M4" s="17" t="s">
        <v>14</v>
      </c>
      <c r="O4" s="97" t="s">
        <v>173</v>
      </c>
      <c r="P4" s="98" t="s">
        <v>79</v>
      </c>
      <c r="Q4" s="98" t="s">
        <v>81</v>
      </c>
      <c r="R4" s="98" t="s">
        <v>174</v>
      </c>
      <c r="S4" s="98" t="s">
        <v>83</v>
      </c>
      <c r="T4" s="98" t="s">
        <v>84</v>
      </c>
      <c r="U4" s="98" t="s">
        <v>85</v>
      </c>
      <c r="V4" s="98" t="s">
        <v>86</v>
      </c>
      <c r="W4" s="99" t="s">
        <v>175</v>
      </c>
    </row>
    <row r="5" spans="1:23" ht="6" customHeight="1">
      <c r="A5" s="18"/>
      <c r="B5" s="19"/>
      <c r="C5" s="20"/>
      <c r="D5" s="21"/>
      <c r="E5" s="21"/>
      <c r="F5" s="21"/>
      <c r="G5" s="21"/>
      <c r="H5" s="21"/>
      <c r="I5" s="21"/>
      <c r="J5" s="20"/>
      <c r="K5" s="20"/>
      <c r="L5" s="20"/>
      <c r="M5" s="22"/>
      <c r="O5" s="100">
        <v>10001</v>
      </c>
      <c r="P5" s="101" t="s">
        <v>176</v>
      </c>
      <c r="Q5" s="101" t="s">
        <v>177</v>
      </c>
      <c r="R5" s="101" t="s">
        <v>178</v>
      </c>
      <c r="S5" s="101" t="s">
        <v>179</v>
      </c>
      <c r="T5" s="102" t="s">
        <v>180</v>
      </c>
      <c r="U5" s="102" t="s">
        <v>181</v>
      </c>
      <c r="V5" s="102" t="s">
        <v>182</v>
      </c>
      <c r="W5" s="103">
        <v>0.05</v>
      </c>
    </row>
    <row r="6" spans="1:23" ht="24.75" customHeight="1">
      <c r="A6" s="118">
        <v>511010</v>
      </c>
      <c r="B6" s="119" t="s">
        <v>15</v>
      </c>
      <c r="C6" s="23">
        <v>12</v>
      </c>
      <c r="D6" s="125">
        <v>25.32</v>
      </c>
      <c r="E6" s="125">
        <v>43.73</v>
      </c>
      <c r="F6" s="121">
        <v>144</v>
      </c>
      <c r="G6" s="117">
        <f aca="true" t="shared" si="0" ref="G6:G38">IF(ISNA(VLOOKUP(A6,Einkauf,2,FALSE)),0,VLOOKUP(A6,Einkauf,2,FALSE))</f>
        <v>0</v>
      </c>
      <c r="H6" s="117">
        <f>IF(ISNA(VLOOKUP(A6,Verkauf,2,FALSE)),0,VLOOKUP(A6,Verkauf,2,FALSE))</f>
        <v>0</v>
      </c>
      <c r="I6" s="117">
        <f>F6+G6-H6</f>
        <v>144</v>
      </c>
      <c r="J6" s="25">
        <v>144</v>
      </c>
      <c r="K6" s="25">
        <v>120</v>
      </c>
      <c r="L6" s="25">
        <v>360</v>
      </c>
      <c r="M6" s="120">
        <f aca="true" t="shared" si="1" ref="M6:M38">J6*D6</f>
        <v>3646.08</v>
      </c>
      <c r="N6" s="122">
        <f>IF(OR(I6&lt;K6,I6&gt;L6),"Achtung","")</f>
      </c>
      <c r="O6" s="100">
        <v>10002</v>
      </c>
      <c r="P6" s="101" t="s">
        <v>183</v>
      </c>
      <c r="Q6" s="101" t="s">
        <v>184</v>
      </c>
      <c r="R6" s="101" t="s">
        <v>185</v>
      </c>
      <c r="S6" s="101" t="s">
        <v>186</v>
      </c>
      <c r="T6" s="102" t="s">
        <v>187</v>
      </c>
      <c r="U6" s="102" t="s">
        <v>188</v>
      </c>
      <c r="V6" s="102" t="s">
        <v>189</v>
      </c>
      <c r="W6" s="103">
        <v>0.15</v>
      </c>
    </row>
    <row r="7" spans="1:23" ht="24.75" customHeight="1">
      <c r="A7" s="118">
        <v>511020</v>
      </c>
      <c r="B7" s="119" t="s">
        <v>16</v>
      </c>
      <c r="C7" s="23">
        <v>10</v>
      </c>
      <c r="D7" s="125">
        <v>20.44</v>
      </c>
      <c r="E7" s="125">
        <v>35.32</v>
      </c>
      <c r="F7" s="121">
        <v>120</v>
      </c>
      <c r="G7" s="117">
        <f t="shared" si="0"/>
        <v>0</v>
      </c>
      <c r="H7" s="117">
        <f aca="true" t="shared" si="2" ref="H7:H38">IF(ISNA(VLOOKUP(A7,Verkauf,2,FALSE)),0,VLOOKUP(A7,Verkauf,2,FALSE))</f>
        <v>30</v>
      </c>
      <c r="I7" s="117">
        <f aca="true" t="shared" si="3" ref="I7:I38">F7+G7-H7</f>
        <v>90</v>
      </c>
      <c r="J7" s="25">
        <v>120</v>
      </c>
      <c r="K7" s="25">
        <v>80</v>
      </c>
      <c r="L7" s="25">
        <v>250</v>
      </c>
      <c r="M7" s="120">
        <f t="shared" si="1"/>
        <v>2452.8</v>
      </c>
      <c r="N7" s="122">
        <f aca="true" t="shared" si="4" ref="N7:N38">IF(OR(I7&lt;K7,I7&gt;L7),"Achtung","")</f>
      </c>
      <c r="O7" s="100">
        <v>10003</v>
      </c>
      <c r="P7" s="101" t="s">
        <v>190</v>
      </c>
      <c r="Q7" s="101" t="s">
        <v>191</v>
      </c>
      <c r="R7" s="101" t="s">
        <v>192</v>
      </c>
      <c r="S7" s="101" t="s">
        <v>193</v>
      </c>
      <c r="T7" s="102" t="s">
        <v>194</v>
      </c>
      <c r="U7" s="102" t="s">
        <v>195</v>
      </c>
      <c r="V7" s="102" t="s">
        <v>196</v>
      </c>
      <c r="W7" s="103">
        <v>0.05</v>
      </c>
    </row>
    <row r="8" spans="1:23" ht="24.75" customHeight="1">
      <c r="A8" s="118">
        <v>511030</v>
      </c>
      <c r="B8" s="119" t="s">
        <v>17</v>
      </c>
      <c r="C8" s="23">
        <v>10</v>
      </c>
      <c r="D8" s="125">
        <v>55.72</v>
      </c>
      <c r="E8" s="125">
        <v>96.23</v>
      </c>
      <c r="F8" s="121">
        <v>160</v>
      </c>
      <c r="G8" s="117">
        <f t="shared" si="0"/>
        <v>0</v>
      </c>
      <c r="H8" s="117">
        <f t="shared" si="2"/>
        <v>0</v>
      </c>
      <c r="I8" s="117">
        <f t="shared" si="3"/>
        <v>160</v>
      </c>
      <c r="J8" s="25">
        <v>160</v>
      </c>
      <c r="K8" s="25">
        <v>70</v>
      </c>
      <c r="L8" s="25">
        <v>250</v>
      </c>
      <c r="M8" s="120">
        <f t="shared" si="1"/>
        <v>8915.2</v>
      </c>
      <c r="N8" s="122">
        <f t="shared" si="4"/>
      </c>
      <c r="O8" s="100">
        <v>10004</v>
      </c>
      <c r="P8" s="101" t="s">
        <v>197</v>
      </c>
      <c r="Q8" s="101" t="s">
        <v>198</v>
      </c>
      <c r="R8" s="101" t="s">
        <v>199</v>
      </c>
      <c r="S8" s="101" t="s">
        <v>200</v>
      </c>
      <c r="T8" s="102" t="s">
        <v>201</v>
      </c>
      <c r="U8" s="102" t="s">
        <v>202</v>
      </c>
      <c r="V8" s="102" t="s">
        <v>203</v>
      </c>
      <c r="W8" s="103">
        <v>0.2</v>
      </c>
    </row>
    <row r="9" spans="1:23" ht="24.75" customHeight="1">
      <c r="A9" s="118">
        <v>512040</v>
      </c>
      <c r="B9" s="119" t="s">
        <v>18</v>
      </c>
      <c r="C9" s="23">
        <v>50</v>
      </c>
      <c r="D9" s="125">
        <v>7.22</v>
      </c>
      <c r="E9" s="125">
        <v>12.46</v>
      </c>
      <c r="F9" s="121">
        <v>480</v>
      </c>
      <c r="G9" s="117">
        <f t="shared" si="0"/>
        <v>0</v>
      </c>
      <c r="H9" s="117">
        <f t="shared" si="2"/>
        <v>0</v>
      </c>
      <c r="I9" s="117">
        <f t="shared" si="3"/>
        <v>480</v>
      </c>
      <c r="J9" s="25">
        <v>450</v>
      </c>
      <c r="K9" s="25">
        <v>100</v>
      </c>
      <c r="L9" s="25">
        <v>1000</v>
      </c>
      <c r="M9" s="120">
        <f t="shared" si="1"/>
        <v>3249</v>
      </c>
      <c r="N9" s="122">
        <f t="shared" si="4"/>
      </c>
      <c r="O9" s="100">
        <v>10005</v>
      </c>
      <c r="P9" s="101" t="s">
        <v>204</v>
      </c>
      <c r="Q9" s="101" t="s">
        <v>205</v>
      </c>
      <c r="R9" s="101" t="s">
        <v>206</v>
      </c>
      <c r="S9" s="101" t="s">
        <v>207</v>
      </c>
      <c r="T9" s="102" t="s">
        <v>208</v>
      </c>
      <c r="U9" s="102" t="s">
        <v>209</v>
      </c>
      <c r="V9" s="102" t="s">
        <v>210</v>
      </c>
      <c r="W9" s="103">
        <v>0.12</v>
      </c>
    </row>
    <row r="10" spans="1:23" ht="24.75" customHeight="1">
      <c r="A10" s="118">
        <v>512050</v>
      </c>
      <c r="B10" s="119" t="s">
        <v>19</v>
      </c>
      <c r="C10" s="23">
        <v>50</v>
      </c>
      <c r="D10" s="125">
        <v>12.22</v>
      </c>
      <c r="E10" s="125">
        <v>21.11</v>
      </c>
      <c r="F10" s="121">
        <v>98</v>
      </c>
      <c r="G10" s="117">
        <f t="shared" si="0"/>
        <v>20</v>
      </c>
      <c r="H10" s="117">
        <f t="shared" si="2"/>
        <v>0</v>
      </c>
      <c r="I10" s="117">
        <f t="shared" si="3"/>
        <v>118</v>
      </c>
      <c r="J10" s="25">
        <v>98</v>
      </c>
      <c r="K10" s="25">
        <v>100</v>
      </c>
      <c r="L10" s="25">
        <v>750</v>
      </c>
      <c r="M10" s="120">
        <f t="shared" si="1"/>
        <v>1197.5600000000002</v>
      </c>
      <c r="N10" s="122">
        <f t="shared" si="4"/>
      </c>
      <c r="O10" s="100">
        <v>10006</v>
      </c>
      <c r="P10" s="101" t="s">
        <v>211</v>
      </c>
      <c r="Q10" s="101" t="s">
        <v>212</v>
      </c>
      <c r="R10" s="101" t="s">
        <v>213</v>
      </c>
      <c r="S10" s="101" t="s">
        <v>214</v>
      </c>
      <c r="T10" s="102" t="s">
        <v>215</v>
      </c>
      <c r="U10" s="102" t="s">
        <v>216</v>
      </c>
      <c r="V10" s="102" t="s">
        <v>217</v>
      </c>
      <c r="W10" s="103">
        <v>0.18</v>
      </c>
    </row>
    <row r="11" spans="1:23" ht="24.75" customHeight="1">
      <c r="A11" s="118">
        <v>512060</v>
      </c>
      <c r="B11" s="119" t="s">
        <v>20</v>
      </c>
      <c r="C11" s="23">
        <v>50</v>
      </c>
      <c r="D11" s="125">
        <v>26.94</v>
      </c>
      <c r="E11" s="125">
        <v>46.54</v>
      </c>
      <c r="F11" s="121">
        <v>37</v>
      </c>
      <c r="G11" s="117">
        <f t="shared" si="0"/>
        <v>0</v>
      </c>
      <c r="H11" s="117">
        <f t="shared" si="2"/>
        <v>0</v>
      </c>
      <c r="I11" s="117">
        <f t="shared" si="3"/>
        <v>37</v>
      </c>
      <c r="J11" s="25">
        <v>87</v>
      </c>
      <c r="K11" s="25">
        <v>80</v>
      </c>
      <c r="L11" s="25">
        <v>500</v>
      </c>
      <c r="M11" s="120">
        <f t="shared" si="1"/>
        <v>2343.78</v>
      </c>
      <c r="N11" s="122" t="str">
        <f t="shared" si="4"/>
        <v>Achtung</v>
      </c>
      <c r="O11" s="100">
        <v>10007</v>
      </c>
      <c r="P11" s="104" t="s">
        <v>218</v>
      </c>
      <c r="Q11" s="105" t="s">
        <v>219</v>
      </c>
      <c r="R11" s="104" t="s">
        <v>220</v>
      </c>
      <c r="S11" s="105" t="s">
        <v>221</v>
      </c>
      <c r="T11" s="102" t="s">
        <v>222</v>
      </c>
      <c r="U11" s="102" t="s">
        <v>223</v>
      </c>
      <c r="V11" s="105"/>
      <c r="W11" s="106">
        <v>0.1</v>
      </c>
    </row>
    <row r="12" spans="1:23" ht="24.75" customHeight="1">
      <c r="A12" s="118">
        <v>512070</v>
      </c>
      <c r="B12" s="119" t="s">
        <v>21</v>
      </c>
      <c r="C12" s="23">
        <v>12</v>
      </c>
      <c r="D12" s="125">
        <v>26.73</v>
      </c>
      <c r="E12" s="125">
        <v>46.17</v>
      </c>
      <c r="F12" s="121">
        <v>75</v>
      </c>
      <c r="G12" s="117">
        <f t="shared" si="0"/>
        <v>0</v>
      </c>
      <c r="H12" s="117">
        <f t="shared" si="2"/>
        <v>0</v>
      </c>
      <c r="I12" s="117">
        <f t="shared" si="3"/>
        <v>75</v>
      </c>
      <c r="J12" s="25">
        <v>75</v>
      </c>
      <c r="K12" s="25">
        <v>40</v>
      </c>
      <c r="L12" s="25">
        <v>500</v>
      </c>
      <c r="M12" s="120">
        <f t="shared" si="1"/>
        <v>2004.75</v>
      </c>
      <c r="N12" s="122">
        <f t="shared" si="4"/>
      </c>
      <c r="O12" s="100">
        <v>10008</v>
      </c>
      <c r="P12" s="107" t="s">
        <v>224</v>
      </c>
      <c r="Q12" s="101" t="s">
        <v>225</v>
      </c>
      <c r="R12" s="101" t="s">
        <v>178</v>
      </c>
      <c r="S12" s="101" t="s">
        <v>226</v>
      </c>
      <c r="T12" s="108"/>
      <c r="U12" s="101"/>
      <c r="V12" s="101"/>
      <c r="W12" s="109">
        <v>0.03</v>
      </c>
    </row>
    <row r="13" spans="1:23" ht="24.75" customHeight="1">
      <c r="A13" s="118">
        <v>512075</v>
      </c>
      <c r="B13" s="119" t="s">
        <v>22</v>
      </c>
      <c r="C13" s="23">
        <v>10</v>
      </c>
      <c r="D13" s="125">
        <v>65.03</v>
      </c>
      <c r="E13" s="125">
        <v>112.33</v>
      </c>
      <c r="F13" s="121">
        <v>0</v>
      </c>
      <c r="G13" s="117">
        <f t="shared" si="0"/>
        <v>0</v>
      </c>
      <c r="H13" s="117">
        <f t="shared" si="2"/>
        <v>0</v>
      </c>
      <c r="I13" s="117">
        <f t="shared" si="3"/>
        <v>0</v>
      </c>
      <c r="J13" s="25">
        <v>0</v>
      </c>
      <c r="K13" s="25">
        <v>60</v>
      </c>
      <c r="L13" s="25">
        <v>600</v>
      </c>
      <c r="M13" s="120">
        <f t="shared" si="1"/>
        <v>0</v>
      </c>
      <c r="N13" s="122" t="str">
        <f t="shared" si="4"/>
        <v>Achtung</v>
      </c>
      <c r="O13" s="100">
        <v>10009</v>
      </c>
      <c r="P13" s="101"/>
      <c r="Q13" s="101"/>
      <c r="R13" s="101"/>
      <c r="S13" s="101"/>
      <c r="T13" s="101"/>
      <c r="U13" s="101"/>
      <c r="V13" s="101"/>
      <c r="W13" s="110"/>
    </row>
    <row r="14" spans="1:23" ht="24.75" customHeight="1" thickBot="1">
      <c r="A14" s="118">
        <v>512080</v>
      </c>
      <c r="B14" s="119" t="s">
        <v>23</v>
      </c>
      <c r="C14" s="23">
        <v>100</v>
      </c>
      <c r="D14" s="125">
        <v>13.33</v>
      </c>
      <c r="E14" s="125">
        <v>23.03</v>
      </c>
      <c r="F14" s="121">
        <v>1235</v>
      </c>
      <c r="G14" s="117">
        <f t="shared" si="0"/>
        <v>0</v>
      </c>
      <c r="H14" s="117">
        <f t="shared" si="2"/>
        <v>0</v>
      </c>
      <c r="I14" s="117">
        <f t="shared" si="3"/>
        <v>1235</v>
      </c>
      <c r="J14" s="25">
        <v>1235</v>
      </c>
      <c r="K14" s="25">
        <v>100</v>
      </c>
      <c r="L14" s="25">
        <v>1500</v>
      </c>
      <c r="M14" s="120">
        <f t="shared" si="1"/>
        <v>16462.55</v>
      </c>
      <c r="N14" s="122">
        <f t="shared" si="4"/>
      </c>
      <c r="O14" s="111">
        <v>10010</v>
      </c>
      <c r="P14" s="112"/>
      <c r="Q14" s="112"/>
      <c r="R14" s="112"/>
      <c r="S14" s="112"/>
      <c r="T14" s="112"/>
      <c r="U14" s="112"/>
      <c r="V14" s="112"/>
      <c r="W14" s="113"/>
    </row>
    <row r="15" spans="1:14" ht="24.75" customHeight="1">
      <c r="A15" s="118">
        <v>513090</v>
      </c>
      <c r="B15" s="119" t="s">
        <v>24</v>
      </c>
      <c r="C15" s="23">
        <v>144</v>
      </c>
      <c r="D15" s="125">
        <v>72.8</v>
      </c>
      <c r="E15" s="125">
        <v>125.76</v>
      </c>
      <c r="F15" s="121">
        <v>25</v>
      </c>
      <c r="G15" s="117">
        <f t="shared" si="0"/>
        <v>0</v>
      </c>
      <c r="H15" s="117">
        <f t="shared" si="2"/>
        <v>0</v>
      </c>
      <c r="I15" s="117">
        <f t="shared" si="3"/>
        <v>25</v>
      </c>
      <c r="J15" s="25">
        <v>25</v>
      </c>
      <c r="K15" s="25">
        <v>15</v>
      </c>
      <c r="L15" s="25">
        <v>150</v>
      </c>
      <c r="M15" s="120">
        <f t="shared" si="1"/>
        <v>1820</v>
      </c>
      <c r="N15" s="122">
        <f t="shared" si="4"/>
      </c>
    </row>
    <row r="16" spans="1:15" ht="24.75" customHeight="1">
      <c r="A16" s="118">
        <v>514100</v>
      </c>
      <c r="B16" s="119" t="s">
        <v>25</v>
      </c>
      <c r="C16" s="23">
        <v>60</v>
      </c>
      <c r="D16" s="125">
        <v>40</v>
      </c>
      <c r="E16" s="125">
        <v>69.1</v>
      </c>
      <c r="F16" s="121">
        <v>30</v>
      </c>
      <c r="G16" s="117">
        <f t="shared" si="0"/>
        <v>0</v>
      </c>
      <c r="H16" s="117">
        <f t="shared" si="2"/>
        <v>0</v>
      </c>
      <c r="I16" s="117">
        <f t="shared" si="3"/>
        <v>30</v>
      </c>
      <c r="J16" s="25">
        <v>30</v>
      </c>
      <c r="K16" s="25">
        <v>20</v>
      </c>
      <c r="L16" s="25">
        <v>400</v>
      </c>
      <c r="M16" s="120">
        <f t="shared" si="1"/>
        <v>1200</v>
      </c>
      <c r="N16" s="122">
        <f t="shared" si="4"/>
      </c>
      <c r="O16" s="85" t="s">
        <v>77</v>
      </c>
    </row>
    <row r="17" spans="1:14" ht="24.75" customHeight="1" thickBot="1">
      <c r="A17" s="118">
        <v>515110</v>
      </c>
      <c r="B17" s="119" t="s">
        <v>26</v>
      </c>
      <c r="C17" s="23">
        <v>60</v>
      </c>
      <c r="D17" s="125">
        <v>17.67</v>
      </c>
      <c r="E17" s="125">
        <v>30.52</v>
      </c>
      <c r="F17" s="121">
        <v>64</v>
      </c>
      <c r="G17" s="117">
        <f t="shared" si="0"/>
        <v>0</v>
      </c>
      <c r="H17" s="117">
        <f t="shared" si="2"/>
        <v>0</v>
      </c>
      <c r="I17" s="117">
        <f t="shared" si="3"/>
        <v>64</v>
      </c>
      <c r="J17" s="25">
        <v>64</v>
      </c>
      <c r="K17" s="25">
        <v>45</v>
      </c>
      <c r="L17" s="25">
        <v>420</v>
      </c>
      <c r="M17" s="120">
        <f t="shared" si="1"/>
        <v>1130.88</v>
      </c>
      <c r="N17" s="122">
        <f t="shared" si="4"/>
      </c>
    </row>
    <row r="18" spans="1:24" ht="24.75" customHeight="1">
      <c r="A18" s="118">
        <v>521120</v>
      </c>
      <c r="B18" s="119" t="s">
        <v>27</v>
      </c>
      <c r="C18" s="23">
        <v>100</v>
      </c>
      <c r="D18" s="125">
        <v>62.61</v>
      </c>
      <c r="E18" s="125">
        <v>111.71</v>
      </c>
      <c r="F18" s="121">
        <v>200</v>
      </c>
      <c r="G18" s="117">
        <f t="shared" si="0"/>
        <v>0</v>
      </c>
      <c r="H18" s="117">
        <f t="shared" si="2"/>
        <v>0</v>
      </c>
      <c r="I18" s="117">
        <f t="shared" si="3"/>
        <v>200</v>
      </c>
      <c r="J18" s="25">
        <v>200</v>
      </c>
      <c r="K18" s="25">
        <v>50</v>
      </c>
      <c r="L18" s="25">
        <v>400</v>
      </c>
      <c r="M18" s="120">
        <f t="shared" si="1"/>
        <v>12522</v>
      </c>
      <c r="N18" s="122">
        <f t="shared" si="4"/>
      </c>
      <c r="O18" s="86" t="s">
        <v>78</v>
      </c>
      <c r="P18" s="87" t="s">
        <v>79</v>
      </c>
      <c r="Q18" s="87" t="s">
        <v>80</v>
      </c>
      <c r="R18" s="88" t="s">
        <v>81</v>
      </c>
      <c r="S18" s="88" t="s">
        <v>82</v>
      </c>
      <c r="T18" s="88" t="s">
        <v>83</v>
      </c>
      <c r="U18" s="88" t="s">
        <v>84</v>
      </c>
      <c r="V18" s="88" t="s">
        <v>85</v>
      </c>
      <c r="W18" s="88" t="s">
        <v>86</v>
      </c>
      <c r="X18" s="89" t="s">
        <v>87</v>
      </c>
    </row>
    <row r="19" spans="1:24" ht="24.75" customHeight="1">
      <c r="A19" s="118">
        <v>522130</v>
      </c>
      <c r="B19" s="119" t="s">
        <v>28</v>
      </c>
      <c r="C19" s="23">
        <v>50</v>
      </c>
      <c r="D19" s="125">
        <v>22.5</v>
      </c>
      <c r="E19" s="125">
        <v>40.15</v>
      </c>
      <c r="F19" s="121">
        <v>250</v>
      </c>
      <c r="G19" s="117">
        <f t="shared" si="0"/>
        <v>0</v>
      </c>
      <c r="H19" s="117">
        <f t="shared" si="2"/>
        <v>0</v>
      </c>
      <c r="I19" s="117">
        <f t="shared" si="3"/>
        <v>250</v>
      </c>
      <c r="J19" s="25">
        <v>250</v>
      </c>
      <c r="K19" s="25">
        <v>75</v>
      </c>
      <c r="L19" s="25">
        <v>500</v>
      </c>
      <c r="M19" s="120">
        <f t="shared" si="1"/>
        <v>5625</v>
      </c>
      <c r="N19" s="122">
        <f t="shared" si="4"/>
      </c>
      <c r="O19" s="90">
        <v>21001</v>
      </c>
      <c r="P19" s="91" t="s">
        <v>88</v>
      </c>
      <c r="Q19" s="91" t="s">
        <v>89</v>
      </c>
      <c r="R19" s="91" t="s">
        <v>90</v>
      </c>
      <c r="S19" s="91" t="s">
        <v>91</v>
      </c>
      <c r="T19" s="91" t="s">
        <v>92</v>
      </c>
      <c r="U19" s="91" t="s">
        <v>93</v>
      </c>
      <c r="V19" s="91" t="s">
        <v>94</v>
      </c>
      <c r="W19" s="91" t="s">
        <v>95</v>
      </c>
      <c r="X19" s="92">
        <v>0.03</v>
      </c>
    </row>
    <row r="20" spans="1:24" ht="24.75" customHeight="1">
      <c r="A20" s="118">
        <v>522140</v>
      </c>
      <c r="B20" s="119" t="s">
        <v>29</v>
      </c>
      <c r="C20" s="23">
        <v>50</v>
      </c>
      <c r="D20" s="125">
        <v>13.61</v>
      </c>
      <c r="E20" s="125">
        <v>24.29</v>
      </c>
      <c r="F20" s="121">
        <v>250</v>
      </c>
      <c r="G20" s="117">
        <f t="shared" si="0"/>
        <v>0</v>
      </c>
      <c r="H20" s="117">
        <f t="shared" si="2"/>
        <v>0</v>
      </c>
      <c r="I20" s="117">
        <f t="shared" si="3"/>
        <v>250</v>
      </c>
      <c r="J20" s="25">
        <v>250</v>
      </c>
      <c r="K20" s="25">
        <v>100</v>
      </c>
      <c r="L20" s="25">
        <v>600</v>
      </c>
      <c r="M20" s="120">
        <f t="shared" si="1"/>
        <v>3402.5</v>
      </c>
      <c r="N20" s="122">
        <f t="shared" si="4"/>
      </c>
      <c r="O20" s="90">
        <v>21002</v>
      </c>
      <c r="P20" s="91" t="s">
        <v>96</v>
      </c>
      <c r="Q20" s="91" t="s">
        <v>97</v>
      </c>
      <c r="R20" s="91" t="s">
        <v>98</v>
      </c>
      <c r="S20" s="91" t="s">
        <v>99</v>
      </c>
      <c r="T20" s="91" t="s">
        <v>100</v>
      </c>
      <c r="U20" s="91" t="s">
        <v>101</v>
      </c>
      <c r="V20" s="91" t="s">
        <v>102</v>
      </c>
      <c r="W20" s="91" t="s">
        <v>103</v>
      </c>
      <c r="X20" s="92">
        <v>0.025</v>
      </c>
    </row>
    <row r="21" spans="1:24" ht="24.75" customHeight="1">
      <c r="A21" s="118">
        <v>523150</v>
      </c>
      <c r="B21" s="119" t="s">
        <v>30</v>
      </c>
      <c r="C21" s="23">
        <v>10</v>
      </c>
      <c r="D21" s="125">
        <v>71.11</v>
      </c>
      <c r="E21" s="125">
        <v>126.88</v>
      </c>
      <c r="F21" s="121">
        <v>70</v>
      </c>
      <c r="G21" s="117">
        <f t="shared" si="0"/>
        <v>0</v>
      </c>
      <c r="H21" s="117">
        <f t="shared" si="2"/>
        <v>0</v>
      </c>
      <c r="I21" s="117">
        <f t="shared" si="3"/>
        <v>70</v>
      </c>
      <c r="J21" s="25">
        <v>70</v>
      </c>
      <c r="K21" s="25">
        <v>30</v>
      </c>
      <c r="L21" s="25">
        <v>300</v>
      </c>
      <c r="M21" s="120">
        <f t="shared" si="1"/>
        <v>4977.7</v>
      </c>
      <c r="N21" s="122">
        <f t="shared" si="4"/>
      </c>
      <c r="O21" s="90">
        <v>22003</v>
      </c>
      <c r="P21" s="91" t="s">
        <v>104</v>
      </c>
      <c r="Q21" s="93"/>
      <c r="R21" s="91" t="s">
        <v>105</v>
      </c>
      <c r="S21" s="91" t="s">
        <v>106</v>
      </c>
      <c r="T21" s="91" t="s">
        <v>107</v>
      </c>
      <c r="U21" s="91" t="s">
        <v>108</v>
      </c>
      <c r="V21" s="91" t="s">
        <v>109</v>
      </c>
      <c r="W21" s="91" t="s">
        <v>110</v>
      </c>
      <c r="X21" s="92">
        <v>0.025</v>
      </c>
    </row>
    <row r="22" spans="1:24" ht="24.75" customHeight="1">
      <c r="A22" s="118">
        <v>531160</v>
      </c>
      <c r="B22" s="119" t="s">
        <v>31</v>
      </c>
      <c r="C22" s="23">
        <v>10</v>
      </c>
      <c r="D22" s="125">
        <v>11.44</v>
      </c>
      <c r="E22" s="125">
        <v>20.21</v>
      </c>
      <c r="F22" s="121">
        <v>210</v>
      </c>
      <c r="G22" s="117">
        <f t="shared" si="0"/>
        <v>0</v>
      </c>
      <c r="H22" s="117">
        <f t="shared" si="2"/>
        <v>0</v>
      </c>
      <c r="I22" s="117">
        <f t="shared" si="3"/>
        <v>210</v>
      </c>
      <c r="J22" s="25">
        <v>210</v>
      </c>
      <c r="K22" s="25">
        <v>50</v>
      </c>
      <c r="L22" s="25">
        <v>500</v>
      </c>
      <c r="M22" s="120">
        <f t="shared" si="1"/>
        <v>2402.4</v>
      </c>
      <c r="N22" s="122">
        <f t="shared" si="4"/>
      </c>
      <c r="O22" s="90">
        <v>22004</v>
      </c>
      <c r="P22" s="91" t="s">
        <v>111</v>
      </c>
      <c r="Q22" s="91" t="s">
        <v>112</v>
      </c>
      <c r="R22" s="91" t="s">
        <v>113</v>
      </c>
      <c r="S22" s="91" t="s">
        <v>114</v>
      </c>
      <c r="T22" s="91" t="s">
        <v>115</v>
      </c>
      <c r="U22" s="91" t="s">
        <v>116</v>
      </c>
      <c r="V22" s="91" t="s">
        <v>117</v>
      </c>
      <c r="W22" s="91" t="s">
        <v>118</v>
      </c>
      <c r="X22" s="92">
        <v>0.03</v>
      </c>
    </row>
    <row r="23" spans="1:24" ht="24.75" customHeight="1">
      <c r="A23" s="118">
        <v>531170</v>
      </c>
      <c r="B23" s="119" t="s">
        <v>32</v>
      </c>
      <c r="C23" s="23">
        <v>10</v>
      </c>
      <c r="D23" s="125">
        <v>11.44</v>
      </c>
      <c r="E23" s="125">
        <v>20.21</v>
      </c>
      <c r="F23" s="121">
        <v>130</v>
      </c>
      <c r="G23" s="117">
        <f t="shared" si="0"/>
        <v>0</v>
      </c>
      <c r="H23" s="117">
        <f t="shared" si="2"/>
        <v>0</v>
      </c>
      <c r="I23" s="117">
        <f t="shared" si="3"/>
        <v>130</v>
      </c>
      <c r="J23" s="25">
        <v>130</v>
      </c>
      <c r="K23" s="25">
        <v>50</v>
      </c>
      <c r="L23" s="25">
        <v>500</v>
      </c>
      <c r="M23" s="120">
        <f t="shared" si="1"/>
        <v>1487.2</v>
      </c>
      <c r="N23" s="122">
        <f t="shared" si="4"/>
      </c>
      <c r="O23" s="90">
        <v>23005</v>
      </c>
      <c r="P23" s="91" t="s">
        <v>119</v>
      </c>
      <c r="Q23" s="91" t="s">
        <v>120</v>
      </c>
      <c r="R23" s="91" t="s">
        <v>121</v>
      </c>
      <c r="S23" s="91" t="s">
        <v>122</v>
      </c>
      <c r="T23" s="91" t="s">
        <v>123</v>
      </c>
      <c r="U23" s="91" t="s">
        <v>124</v>
      </c>
      <c r="V23" s="91" t="s">
        <v>125</v>
      </c>
      <c r="W23" s="91" t="s">
        <v>126</v>
      </c>
      <c r="X23" s="92">
        <v>0.025</v>
      </c>
    </row>
    <row r="24" spans="1:24" ht="24.75" customHeight="1">
      <c r="A24" s="118">
        <v>532180</v>
      </c>
      <c r="B24" s="119" t="s">
        <v>33</v>
      </c>
      <c r="C24" s="23">
        <v>20</v>
      </c>
      <c r="D24" s="125">
        <v>3.33</v>
      </c>
      <c r="E24" s="125">
        <v>5.88</v>
      </c>
      <c r="F24" s="121">
        <v>600</v>
      </c>
      <c r="G24" s="117">
        <f t="shared" si="0"/>
        <v>0</v>
      </c>
      <c r="H24" s="117">
        <f t="shared" si="2"/>
        <v>0</v>
      </c>
      <c r="I24" s="117">
        <f t="shared" si="3"/>
        <v>600</v>
      </c>
      <c r="J24" s="25">
        <v>600</v>
      </c>
      <c r="K24" s="25">
        <v>100</v>
      </c>
      <c r="L24" s="25">
        <v>600</v>
      </c>
      <c r="M24" s="120">
        <f t="shared" si="1"/>
        <v>1998</v>
      </c>
      <c r="N24" s="122">
        <f t="shared" si="4"/>
      </c>
      <c r="O24" s="90">
        <v>23006</v>
      </c>
      <c r="P24" s="91" t="s">
        <v>127</v>
      </c>
      <c r="Q24" s="91" t="s">
        <v>128</v>
      </c>
      <c r="R24" s="91" t="s">
        <v>129</v>
      </c>
      <c r="S24" s="91" t="s">
        <v>130</v>
      </c>
      <c r="T24" s="91" t="s">
        <v>131</v>
      </c>
      <c r="U24" s="91" t="s">
        <v>132</v>
      </c>
      <c r="V24" s="91" t="s">
        <v>133</v>
      </c>
      <c r="W24" s="91" t="s">
        <v>134</v>
      </c>
      <c r="X24" s="92">
        <v>0.03</v>
      </c>
    </row>
    <row r="25" spans="1:24" ht="24.75" customHeight="1">
      <c r="A25" s="118">
        <v>533190</v>
      </c>
      <c r="B25" s="119" t="s">
        <v>34</v>
      </c>
      <c r="C25" s="23">
        <v>20</v>
      </c>
      <c r="D25" s="125">
        <v>72</v>
      </c>
      <c r="E25" s="125">
        <v>127.08</v>
      </c>
      <c r="F25" s="121">
        <v>160</v>
      </c>
      <c r="G25" s="117">
        <f t="shared" si="0"/>
        <v>0</v>
      </c>
      <c r="H25" s="117">
        <f t="shared" si="2"/>
        <v>0</v>
      </c>
      <c r="I25" s="117">
        <f t="shared" si="3"/>
        <v>160</v>
      </c>
      <c r="J25" s="25">
        <v>160</v>
      </c>
      <c r="K25" s="25">
        <v>80</v>
      </c>
      <c r="L25" s="25">
        <v>500</v>
      </c>
      <c r="M25" s="120">
        <f t="shared" si="1"/>
        <v>11520</v>
      </c>
      <c r="N25" s="122">
        <f t="shared" si="4"/>
      </c>
      <c r="O25" s="90">
        <v>24007</v>
      </c>
      <c r="P25" s="91" t="s">
        <v>135</v>
      </c>
      <c r="Q25" s="91" t="s">
        <v>136</v>
      </c>
      <c r="R25" s="91" t="s">
        <v>137</v>
      </c>
      <c r="S25" s="91" t="s">
        <v>138</v>
      </c>
      <c r="T25" s="91" t="s">
        <v>139</v>
      </c>
      <c r="U25" s="91" t="s">
        <v>140</v>
      </c>
      <c r="V25" s="91" t="s">
        <v>141</v>
      </c>
      <c r="W25" s="91" t="s">
        <v>142</v>
      </c>
      <c r="X25" s="92">
        <v>0.03</v>
      </c>
    </row>
    <row r="26" spans="1:24" ht="24.75" customHeight="1">
      <c r="A26" s="118">
        <v>533200</v>
      </c>
      <c r="B26" s="119" t="s">
        <v>35</v>
      </c>
      <c r="C26" s="23">
        <v>20</v>
      </c>
      <c r="D26" s="125">
        <v>67.33</v>
      </c>
      <c r="E26" s="125">
        <v>118.84</v>
      </c>
      <c r="F26" s="121">
        <v>120</v>
      </c>
      <c r="G26" s="117">
        <f t="shared" si="0"/>
        <v>0</v>
      </c>
      <c r="H26" s="117">
        <f t="shared" si="2"/>
        <v>0</v>
      </c>
      <c r="I26" s="117">
        <f t="shared" si="3"/>
        <v>120</v>
      </c>
      <c r="J26" s="25">
        <v>120</v>
      </c>
      <c r="K26" s="25">
        <v>80</v>
      </c>
      <c r="L26" s="25">
        <v>500</v>
      </c>
      <c r="M26" s="120">
        <f t="shared" si="1"/>
        <v>8079.599999999999</v>
      </c>
      <c r="N26" s="122">
        <f t="shared" si="4"/>
      </c>
      <c r="O26" s="90">
        <v>24008</v>
      </c>
      <c r="P26" s="91" t="s">
        <v>143</v>
      </c>
      <c r="Q26" s="91" t="s">
        <v>144</v>
      </c>
      <c r="R26" s="91" t="s">
        <v>145</v>
      </c>
      <c r="S26" s="91" t="s">
        <v>146</v>
      </c>
      <c r="T26" s="91" t="s">
        <v>147</v>
      </c>
      <c r="U26" s="91" t="s">
        <v>108</v>
      </c>
      <c r="V26" s="91" t="s">
        <v>148</v>
      </c>
      <c r="W26" s="91" t="s">
        <v>110</v>
      </c>
      <c r="X26" s="92">
        <v>0.03</v>
      </c>
    </row>
    <row r="27" spans="1:24" ht="24.75" customHeight="1">
      <c r="A27" s="118">
        <v>541210</v>
      </c>
      <c r="B27" s="119" t="s">
        <v>36</v>
      </c>
      <c r="C27" s="23">
        <v>20</v>
      </c>
      <c r="D27" s="125">
        <v>15.33</v>
      </c>
      <c r="E27" s="125">
        <v>28.3</v>
      </c>
      <c r="F27" s="121">
        <v>28</v>
      </c>
      <c r="G27" s="117">
        <f t="shared" si="0"/>
        <v>0</v>
      </c>
      <c r="H27" s="117">
        <f t="shared" si="2"/>
        <v>0</v>
      </c>
      <c r="I27" s="117">
        <f t="shared" si="3"/>
        <v>28</v>
      </c>
      <c r="J27" s="25">
        <v>28</v>
      </c>
      <c r="K27" s="25">
        <v>10</v>
      </c>
      <c r="L27" s="25">
        <v>75</v>
      </c>
      <c r="M27" s="120">
        <f t="shared" si="1"/>
        <v>429.24</v>
      </c>
      <c r="N27" s="122">
        <f t="shared" si="4"/>
      </c>
      <c r="O27" s="90">
        <v>25009</v>
      </c>
      <c r="P27" s="91" t="s">
        <v>149</v>
      </c>
      <c r="Q27" s="93"/>
      <c r="R27" s="91" t="s">
        <v>150</v>
      </c>
      <c r="S27" s="91" t="s">
        <v>151</v>
      </c>
      <c r="T27" s="91" t="s">
        <v>152</v>
      </c>
      <c r="U27" s="91" t="s">
        <v>153</v>
      </c>
      <c r="V27" s="91" t="s">
        <v>154</v>
      </c>
      <c r="W27" s="91" t="s">
        <v>155</v>
      </c>
      <c r="X27" s="92">
        <v>0.03</v>
      </c>
    </row>
    <row r="28" spans="1:24" ht="24.75" customHeight="1">
      <c r="A28" s="118">
        <v>541220</v>
      </c>
      <c r="B28" s="119" t="s">
        <v>37</v>
      </c>
      <c r="C28" s="23">
        <v>10</v>
      </c>
      <c r="D28" s="125">
        <v>19.28</v>
      </c>
      <c r="E28" s="125">
        <v>35.58</v>
      </c>
      <c r="F28" s="121">
        <v>182</v>
      </c>
      <c r="G28" s="117">
        <f t="shared" si="0"/>
        <v>0</v>
      </c>
      <c r="H28" s="117">
        <f t="shared" si="2"/>
        <v>0</v>
      </c>
      <c r="I28" s="117">
        <f t="shared" si="3"/>
        <v>182</v>
      </c>
      <c r="J28" s="25">
        <v>182</v>
      </c>
      <c r="K28" s="25">
        <v>50</v>
      </c>
      <c r="L28" s="25">
        <v>250</v>
      </c>
      <c r="M28" s="120">
        <f t="shared" si="1"/>
        <v>3508.96</v>
      </c>
      <c r="N28" s="122">
        <f t="shared" si="4"/>
      </c>
      <c r="O28" s="90">
        <v>25010</v>
      </c>
      <c r="P28" s="91" t="s">
        <v>156</v>
      </c>
      <c r="Q28" s="91" t="s">
        <v>157</v>
      </c>
      <c r="R28" s="91" t="s">
        <v>158</v>
      </c>
      <c r="S28" s="91" t="s">
        <v>159</v>
      </c>
      <c r="T28" s="91" t="s">
        <v>160</v>
      </c>
      <c r="U28" s="91" t="s">
        <v>161</v>
      </c>
      <c r="V28" s="91" t="s">
        <v>162</v>
      </c>
      <c r="W28" s="91" t="s">
        <v>163</v>
      </c>
      <c r="X28" s="92">
        <v>0.025</v>
      </c>
    </row>
    <row r="29" spans="1:24" ht="24.75" customHeight="1" thickBot="1">
      <c r="A29" s="118">
        <v>542230</v>
      </c>
      <c r="B29" s="119" t="s">
        <v>38</v>
      </c>
      <c r="C29" s="23">
        <v>12</v>
      </c>
      <c r="D29" s="125">
        <v>90.53</v>
      </c>
      <c r="E29" s="125">
        <v>167.05</v>
      </c>
      <c r="F29" s="121">
        <v>50</v>
      </c>
      <c r="G29" s="117">
        <f t="shared" si="0"/>
        <v>0</v>
      </c>
      <c r="H29" s="117">
        <f t="shared" si="2"/>
        <v>0</v>
      </c>
      <c r="I29" s="117">
        <f t="shared" si="3"/>
        <v>50</v>
      </c>
      <c r="J29" s="25">
        <v>50</v>
      </c>
      <c r="K29" s="25">
        <v>30</v>
      </c>
      <c r="L29" s="25">
        <v>100</v>
      </c>
      <c r="M29" s="120">
        <f t="shared" si="1"/>
        <v>4526.5</v>
      </c>
      <c r="N29" s="122">
        <f t="shared" si="4"/>
      </c>
      <c r="O29" s="94">
        <v>26011</v>
      </c>
      <c r="P29" s="95" t="s">
        <v>164</v>
      </c>
      <c r="Q29" s="95" t="s">
        <v>165</v>
      </c>
      <c r="R29" s="95" t="s">
        <v>166</v>
      </c>
      <c r="S29" s="95" t="s">
        <v>167</v>
      </c>
      <c r="T29" s="95" t="s">
        <v>168</v>
      </c>
      <c r="U29" s="95" t="s">
        <v>169</v>
      </c>
      <c r="V29" s="95" t="s">
        <v>170</v>
      </c>
      <c r="W29" s="95" t="s">
        <v>171</v>
      </c>
      <c r="X29" s="96">
        <v>0.02</v>
      </c>
    </row>
    <row r="30" spans="1:14" ht="24.75" customHeight="1">
      <c r="A30" s="118">
        <v>542240</v>
      </c>
      <c r="B30" s="119" t="s">
        <v>39</v>
      </c>
      <c r="C30" s="23">
        <v>12</v>
      </c>
      <c r="D30" s="125">
        <v>29.47</v>
      </c>
      <c r="E30" s="125">
        <v>54.38</v>
      </c>
      <c r="F30" s="121">
        <v>72</v>
      </c>
      <c r="G30" s="117">
        <f t="shared" si="0"/>
        <v>0</v>
      </c>
      <c r="H30" s="117">
        <f t="shared" si="2"/>
        <v>0</v>
      </c>
      <c r="I30" s="117">
        <f t="shared" si="3"/>
        <v>72</v>
      </c>
      <c r="J30" s="25">
        <v>72</v>
      </c>
      <c r="K30" s="25">
        <v>40</v>
      </c>
      <c r="L30" s="25">
        <v>150</v>
      </c>
      <c r="M30" s="120">
        <f t="shared" si="1"/>
        <v>2121.84</v>
      </c>
      <c r="N30" s="122">
        <f t="shared" si="4"/>
      </c>
    </row>
    <row r="31" spans="1:14" ht="24.75" customHeight="1">
      <c r="A31" s="118">
        <v>542250</v>
      </c>
      <c r="B31" s="119" t="s">
        <v>40</v>
      </c>
      <c r="C31" s="23">
        <v>100</v>
      </c>
      <c r="D31" s="125">
        <v>15.56</v>
      </c>
      <c r="E31" s="125">
        <v>28.7</v>
      </c>
      <c r="F31" s="121">
        <v>226</v>
      </c>
      <c r="G31" s="117">
        <f t="shared" si="0"/>
        <v>0</v>
      </c>
      <c r="H31" s="117">
        <f t="shared" si="2"/>
        <v>0</v>
      </c>
      <c r="I31" s="117">
        <f t="shared" si="3"/>
        <v>226</v>
      </c>
      <c r="J31" s="25">
        <v>226</v>
      </c>
      <c r="K31" s="25">
        <v>100</v>
      </c>
      <c r="L31" s="25">
        <v>500</v>
      </c>
      <c r="M31" s="120">
        <f t="shared" si="1"/>
        <v>3516.56</v>
      </c>
      <c r="N31" s="122">
        <f t="shared" si="4"/>
      </c>
    </row>
    <row r="32" spans="1:14" ht="24.75" customHeight="1">
      <c r="A32" s="118">
        <v>542255</v>
      </c>
      <c r="B32" s="119" t="s">
        <v>41</v>
      </c>
      <c r="C32" s="23">
        <v>200</v>
      </c>
      <c r="D32" s="125">
        <v>129.25</v>
      </c>
      <c r="E32" s="125">
        <v>238.5</v>
      </c>
      <c r="F32" s="121">
        <v>0</v>
      </c>
      <c r="G32" s="117">
        <f t="shared" si="0"/>
        <v>0</v>
      </c>
      <c r="H32" s="117">
        <f t="shared" si="2"/>
        <v>0</v>
      </c>
      <c r="I32" s="117">
        <f t="shared" si="3"/>
        <v>0</v>
      </c>
      <c r="J32" s="25">
        <v>0</v>
      </c>
      <c r="K32" s="25">
        <v>10</v>
      </c>
      <c r="L32" s="25">
        <v>36</v>
      </c>
      <c r="M32" s="120">
        <f t="shared" si="1"/>
        <v>0</v>
      </c>
      <c r="N32" s="122" t="str">
        <f t="shared" si="4"/>
        <v>Achtung</v>
      </c>
    </row>
    <row r="33" spans="1:14" ht="24.75" customHeight="1">
      <c r="A33" s="118">
        <v>543260</v>
      </c>
      <c r="B33" s="119" t="s">
        <v>42</v>
      </c>
      <c r="C33" s="23">
        <v>12</v>
      </c>
      <c r="D33" s="125">
        <v>20</v>
      </c>
      <c r="E33" s="125">
        <v>36.91</v>
      </c>
      <c r="F33" s="121">
        <v>100</v>
      </c>
      <c r="G33" s="117">
        <f t="shared" si="0"/>
        <v>0</v>
      </c>
      <c r="H33" s="117">
        <f t="shared" si="2"/>
        <v>0</v>
      </c>
      <c r="I33" s="117">
        <f t="shared" si="3"/>
        <v>100</v>
      </c>
      <c r="J33" s="25">
        <v>100</v>
      </c>
      <c r="K33" s="25">
        <v>50</v>
      </c>
      <c r="L33" s="25">
        <v>200</v>
      </c>
      <c r="M33" s="120">
        <f t="shared" si="1"/>
        <v>2000</v>
      </c>
      <c r="N33" s="122">
        <f t="shared" si="4"/>
      </c>
    </row>
    <row r="34" spans="1:14" ht="24.75" customHeight="1">
      <c r="A34" s="118">
        <v>543270</v>
      </c>
      <c r="B34" s="119" t="s">
        <v>43</v>
      </c>
      <c r="C34" s="23">
        <v>10</v>
      </c>
      <c r="D34" s="125">
        <v>116</v>
      </c>
      <c r="E34" s="125">
        <v>214.03</v>
      </c>
      <c r="F34" s="121">
        <v>67</v>
      </c>
      <c r="G34" s="117">
        <f t="shared" si="0"/>
        <v>0</v>
      </c>
      <c r="H34" s="117">
        <f t="shared" si="2"/>
        <v>0</v>
      </c>
      <c r="I34" s="117">
        <f t="shared" si="3"/>
        <v>67</v>
      </c>
      <c r="J34" s="25">
        <v>67</v>
      </c>
      <c r="K34" s="25">
        <v>40</v>
      </c>
      <c r="L34" s="25">
        <v>150</v>
      </c>
      <c r="M34" s="120">
        <f t="shared" si="1"/>
        <v>7772</v>
      </c>
      <c r="N34" s="122">
        <f t="shared" si="4"/>
      </c>
    </row>
    <row r="35" spans="1:14" ht="24.75" customHeight="1">
      <c r="A35" s="118">
        <v>551280</v>
      </c>
      <c r="B35" s="119" t="s">
        <v>44</v>
      </c>
      <c r="C35" s="23">
        <v>50</v>
      </c>
      <c r="D35" s="125">
        <v>40.56</v>
      </c>
      <c r="E35" s="125">
        <v>76.57</v>
      </c>
      <c r="F35" s="121">
        <v>44</v>
      </c>
      <c r="G35" s="117">
        <f t="shared" si="0"/>
        <v>0</v>
      </c>
      <c r="H35" s="117">
        <f t="shared" si="2"/>
        <v>0</v>
      </c>
      <c r="I35" s="117">
        <f t="shared" si="3"/>
        <v>44</v>
      </c>
      <c r="J35" s="25">
        <v>44</v>
      </c>
      <c r="K35" s="25">
        <v>20</v>
      </c>
      <c r="L35" s="25">
        <v>100</v>
      </c>
      <c r="M35" s="120">
        <f t="shared" si="1"/>
        <v>1784.64</v>
      </c>
      <c r="N35" s="122">
        <f t="shared" si="4"/>
      </c>
    </row>
    <row r="36" spans="1:14" ht="24.75" customHeight="1">
      <c r="A36" s="118">
        <v>551290</v>
      </c>
      <c r="B36" s="119" t="s">
        <v>45</v>
      </c>
      <c r="C36" s="23">
        <v>50</v>
      </c>
      <c r="D36" s="125">
        <v>63.61</v>
      </c>
      <c r="E36" s="125">
        <v>120.1</v>
      </c>
      <c r="F36" s="121">
        <v>45</v>
      </c>
      <c r="G36" s="117">
        <f t="shared" si="0"/>
        <v>0</v>
      </c>
      <c r="H36" s="117">
        <f t="shared" si="2"/>
        <v>0</v>
      </c>
      <c r="I36" s="117">
        <f t="shared" si="3"/>
        <v>45</v>
      </c>
      <c r="J36" s="25">
        <v>45</v>
      </c>
      <c r="K36" s="25">
        <v>20</v>
      </c>
      <c r="L36" s="25">
        <v>100</v>
      </c>
      <c r="M36" s="120">
        <f t="shared" si="1"/>
        <v>2862.45</v>
      </c>
      <c r="N36" s="122">
        <f t="shared" si="4"/>
      </c>
    </row>
    <row r="37" spans="1:14" ht="24.75" customHeight="1">
      <c r="A37" s="118">
        <v>552300</v>
      </c>
      <c r="B37" s="119" t="s">
        <v>46</v>
      </c>
      <c r="C37" s="23">
        <v>12</v>
      </c>
      <c r="D37" s="125">
        <v>66.07</v>
      </c>
      <c r="E37" s="125">
        <v>124.72</v>
      </c>
      <c r="F37" s="121">
        <v>31</v>
      </c>
      <c r="G37" s="117">
        <f t="shared" si="0"/>
        <v>0</v>
      </c>
      <c r="H37" s="117">
        <f t="shared" si="2"/>
        <v>0</v>
      </c>
      <c r="I37" s="117">
        <f t="shared" si="3"/>
        <v>31</v>
      </c>
      <c r="J37" s="25">
        <v>31</v>
      </c>
      <c r="K37" s="25">
        <v>15</v>
      </c>
      <c r="L37" s="25">
        <v>85</v>
      </c>
      <c r="M37" s="120">
        <f t="shared" si="1"/>
        <v>2048.1699999999996</v>
      </c>
      <c r="N37" s="122">
        <f t="shared" si="4"/>
      </c>
    </row>
    <row r="38" spans="1:14" ht="24.75" customHeight="1">
      <c r="A38" s="118">
        <v>552310</v>
      </c>
      <c r="B38" s="119" t="s">
        <v>47</v>
      </c>
      <c r="C38" s="23">
        <v>12</v>
      </c>
      <c r="D38" s="125">
        <v>101.47</v>
      </c>
      <c r="E38" s="125">
        <v>191.57</v>
      </c>
      <c r="F38" s="121">
        <v>28</v>
      </c>
      <c r="G38" s="117">
        <f t="shared" si="0"/>
        <v>0</v>
      </c>
      <c r="H38" s="117">
        <f t="shared" si="2"/>
        <v>0</v>
      </c>
      <c r="I38" s="117">
        <f t="shared" si="3"/>
        <v>28</v>
      </c>
      <c r="J38" s="25">
        <v>28</v>
      </c>
      <c r="K38" s="25">
        <v>15</v>
      </c>
      <c r="L38" s="25">
        <v>85</v>
      </c>
      <c r="M38" s="120">
        <f t="shared" si="1"/>
        <v>2841.16</v>
      </c>
      <c r="N38" s="122">
        <f t="shared" si="4"/>
      </c>
    </row>
    <row r="39" spans="1:13" ht="8.25" customHeight="1">
      <c r="A39" s="18"/>
      <c r="B39" s="26"/>
      <c r="C39" s="27"/>
      <c r="D39" s="28"/>
      <c r="E39" s="29"/>
      <c r="F39" s="29"/>
      <c r="G39" s="29"/>
      <c r="H39" s="29"/>
      <c r="I39" s="29"/>
      <c r="J39" s="30"/>
      <c r="K39" s="31"/>
      <c r="L39" s="31"/>
      <c r="M39" s="32"/>
    </row>
    <row r="40" spans="1:13" ht="16.5" thickBot="1">
      <c r="A40" s="33"/>
      <c r="B40" s="34"/>
      <c r="C40" s="35"/>
      <c r="D40" s="36"/>
      <c r="E40" s="36"/>
      <c r="F40" s="36"/>
      <c r="G40" s="36"/>
      <c r="H40" s="36"/>
      <c r="I40" s="36"/>
      <c r="J40" s="37"/>
      <c r="K40" s="38"/>
      <c r="L40" s="38"/>
      <c r="M40" s="39">
        <f>SUM(M6:M38)</f>
        <v>129848.52</v>
      </c>
    </row>
    <row r="43" ht="15.75"/>
    <row r="44" ht="15.75"/>
    <row r="45" ht="15.75"/>
    <row r="46" ht="15.75"/>
    <row r="47" ht="15.75"/>
    <row r="48" ht="15.75"/>
    <row r="50" ht="15.75"/>
    <row r="51" ht="15.75"/>
    <row r="52" ht="15.75"/>
    <row r="61" ht="15.75"/>
    <row r="62" ht="15.75"/>
    <row r="64" ht="15.75"/>
    <row r="65" ht="15.75"/>
  </sheetData>
  <mergeCells count="1">
    <mergeCell ref="A1:M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dcterms:created xsi:type="dcterms:W3CDTF">2001-11-29T14:34:09Z</dcterms:created>
  <dcterms:modified xsi:type="dcterms:W3CDTF">2006-09-04T16:32:13Z</dcterms:modified>
  <cp:category/>
  <cp:version/>
  <cp:contentType/>
  <cp:contentStatus/>
</cp:coreProperties>
</file>