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1175" windowHeight="6555" activeTab="0"/>
  </bookViews>
  <sheets>
    <sheet name="Rechnung" sheetId="1" r:id="rId1"/>
    <sheet name="Preise" sheetId="2" r:id="rId2"/>
    <sheet name="Kunden" sheetId="3" r:id="rId3"/>
  </sheets>
  <definedNames>
    <definedName name="knr">'Kunden'!$A$4:$A$11</definedName>
    <definedName name="kunden">'Kunden'!$A$4:$S$11</definedName>
    <definedName name="Preise">'Preise'!$A$4:$F$8</definedName>
    <definedName name="Rabatt">'Preise'!$A$15:$B$20</definedName>
  </definedNames>
  <calcPr fullCalcOnLoad="1"/>
</workbook>
</file>

<file path=xl/sharedStrings.xml><?xml version="1.0" encoding="utf-8"?>
<sst xmlns="http://schemas.openxmlformats.org/spreadsheetml/2006/main" count="132" uniqueCount="80">
  <si>
    <t>Bezeichnung</t>
  </si>
  <si>
    <t>Einzelpreis</t>
  </si>
  <si>
    <t>Kundenstammdaten</t>
  </si>
  <si>
    <t>Anrede</t>
  </si>
  <si>
    <t>Name</t>
  </si>
  <si>
    <t>Straße</t>
  </si>
  <si>
    <t>Ort</t>
  </si>
  <si>
    <t>Lichtstr. 34</t>
  </si>
  <si>
    <t>Herr</t>
  </si>
  <si>
    <t>Frauentorstr. 21</t>
  </si>
  <si>
    <t>Kreuzweg 78</t>
  </si>
  <si>
    <t>Frau</t>
  </si>
  <si>
    <t>Gudrun Müller</t>
  </si>
  <si>
    <t>Denlerstr. 1</t>
  </si>
  <si>
    <t>Industriestr. 18</t>
  </si>
  <si>
    <t>Friedberger Str. 111</t>
  </si>
  <si>
    <t>Drachenburgstr. 76</t>
  </si>
  <si>
    <t>Preistabelle</t>
  </si>
  <si>
    <t>Klasse</t>
  </si>
  <si>
    <t>A</t>
  </si>
  <si>
    <t>Grundgebühr</t>
  </si>
  <si>
    <t>theor. Prüfung</t>
  </si>
  <si>
    <t>Sonderfahrten</t>
  </si>
  <si>
    <t>Normalfahrten</t>
  </si>
  <si>
    <t>B</t>
  </si>
  <si>
    <t>C</t>
  </si>
  <si>
    <t>M</t>
  </si>
  <si>
    <t>T</t>
  </si>
  <si>
    <t>Führerscheinklasse</t>
  </si>
  <si>
    <t>prakt. Prüfung</t>
  </si>
  <si>
    <t>Anzahl</t>
  </si>
  <si>
    <t>Gesamt</t>
  </si>
  <si>
    <t>Angelika Krumat</t>
  </si>
  <si>
    <t>Herbert Karat</t>
  </si>
  <si>
    <t>Burgstr. 124</t>
  </si>
  <si>
    <t>Carla Schmitt</t>
  </si>
  <si>
    <t>Gustav Berger</t>
  </si>
  <si>
    <t>Beate Bissinger</t>
  </si>
  <si>
    <t>Leonie Gastinata</t>
  </si>
  <si>
    <t>Adolf Schmollke</t>
  </si>
  <si>
    <t>Deitermannsweg 4</t>
  </si>
  <si>
    <t>Kundennummer</t>
  </si>
  <si>
    <t>Endsumme</t>
  </si>
  <si>
    <t xml:space="preserve"> Rechnungsbetrag:</t>
  </si>
  <si>
    <t>Rechnungsnummer</t>
  </si>
  <si>
    <t>Prüfungsdatum</t>
  </si>
  <si>
    <t>Mengenrabatt</t>
  </si>
  <si>
    <t>Rabatthöhe</t>
  </si>
  <si>
    <t>Rabattregelungen</t>
  </si>
  <si>
    <t>KNR</t>
  </si>
  <si>
    <t>59494 Soest</t>
  </si>
  <si>
    <t>anderer FS
bisher?</t>
  </si>
  <si>
    <t>weiterer FS-
Anmeldung?</t>
  </si>
  <si>
    <t>Geschwister
schon FS?</t>
  </si>
  <si>
    <t>Anzahl
Sonderfahrten</t>
  </si>
  <si>
    <t>Anzahl
Normalfahrten</t>
  </si>
  <si>
    <t>ja</t>
  </si>
  <si>
    <t>nein</t>
  </si>
  <si>
    <t>PLZ</t>
  </si>
  <si>
    <t>Soest</t>
  </si>
  <si>
    <t>wennundoder</t>
  </si>
  <si>
    <t>Klasse T und weitere FS-Anmeldung, dann 3%</t>
  </si>
  <si>
    <t>anderer FS bisher oder Geschwister schon FS, 2%</t>
  </si>
  <si>
    <t>anderer FS bisher und Bekannte oder anderer FS bisher und Geschwister, dann 2%</t>
  </si>
  <si>
    <t>Sonderfahrten &gt; 10 und anderer FS bisher, dann 3%, Sonderfahrten &gt; 10 und Geschister FS, dann 2% ansonsten  nix</t>
  </si>
  <si>
    <t>zwei weitere Kombinationsmöglichkeiten erstellen, die und und oder beinhalten</t>
  </si>
  <si>
    <t>abzgl. Rabatt</t>
  </si>
  <si>
    <t>Rabatt 1</t>
  </si>
  <si>
    <t>Rabatt 2</t>
  </si>
  <si>
    <t>Rabatt 3</t>
  </si>
  <si>
    <t>Rabatt 4</t>
  </si>
  <si>
    <t>Summe Rabatt</t>
  </si>
  <si>
    <t>Mengen-
rabatt</t>
  </si>
  <si>
    <t>Summe netto:</t>
  </si>
  <si>
    <t>Zwischensumme</t>
  </si>
  <si>
    <t>Umsatzsteuer</t>
  </si>
  <si>
    <t>&gt;&gt; Ausbildung &lt;&lt;
&gt;&gt; Nachschulung &lt;&lt;
&gt;&gt; MPU-Vorbereitung &lt;&lt;</t>
  </si>
  <si>
    <t>Bekannte?</t>
  </si>
  <si>
    <t>Fahrschule Kromke</t>
  </si>
  <si>
    <t>R 037/05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</si>
</sst>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#,##0;\-&quot;DM&quot;#,##0"/>
    <numFmt numFmtId="177" formatCode="&quot;DM&quot;#,##0;[Red]\-&quot;DM&quot;#,##0"/>
    <numFmt numFmtId="178" formatCode="&quot;DM&quot;#,##0.00;\-&quot;DM&quot;#,##0.00"/>
    <numFmt numFmtId="179" formatCode="&quot;DM&quot;#,##0.00;[Red]\-&quot;DM&quot;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mmmm\ yyyy"/>
    <numFmt numFmtId="187" formatCode="0.00000"/>
    <numFmt numFmtId="188" formatCode="0.0000"/>
    <numFmt numFmtId="189" formatCode="0.000"/>
    <numFmt numFmtId="190" formatCode="#,##0.00\ &quot;DM&quot;"/>
    <numFmt numFmtId="191" formatCode="d/m"/>
    <numFmt numFmtId="192" formatCode="d/\ mmmm\ yyyy"/>
    <numFmt numFmtId="193" formatCode="#,##0.00\ [$€];[Red]\-#,##0.00\ [$€]"/>
    <numFmt numFmtId="194" formatCode="#,##0.000"/>
    <numFmt numFmtId="195" formatCode="#,##0.0000"/>
    <numFmt numFmtId="196" formatCode="#,##0.0"/>
    <numFmt numFmtId="197" formatCode="#,##0.00\ [$€-40A];[Red]\-#,##0.00\ [$€-40A]"/>
  </numFmts>
  <fonts count="18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sz val="8"/>
      <color indexed="56"/>
      <name val="Verdana"/>
      <family val="2"/>
    </font>
    <font>
      <b/>
      <i/>
      <sz val="12"/>
      <color indexed="55"/>
      <name val="Verdana"/>
      <family val="2"/>
    </font>
    <font>
      <b/>
      <sz val="14"/>
      <name val="Arial"/>
      <family val="2"/>
    </font>
    <font>
      <b/>
      <i/>
      <sz val="12"/>
      <color indexed="10"/>
      <name val="Verdana"/>
      <family val="2"/>
    </font>
    <font>
      <b/>
      <i/>
      <sz val="16"/>
      <color indexed="10"/>
      <name val="Verdana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167" fontId="0" fillId="0" borderId="0" xfId="2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19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9" fontId="0" fillId="0" borderId="0" xfId="19" applyFont="1" applyAlignment="1">
      <alignment horizontal="left"/>
    </xf>
    <xf numFmtId="3" fontId="0" fillId="0" borderId="0" xfId="15" applyNumberFormat="1" applyAlignment="1">
      <alignment horizontal="right"/>
    </xf>
    <xf numFmtId="0" fontId="6" fillId="2" borderId="13" xfId="0" applyFont="1" applyFill="1" applyBorder="1" applyAlignment="1">
      <alignment horizontal="center" wrapText="1"/>
    </xf>
    <xf numFmtId="9" fontId="0" fillId="4" borderId="4" xfId="19" applyFill="1" applyBorder="1" applyAlignment="1">
      <alignment horizontal="center"/>
    </xf>
    <xf numFmtId="9" fontId="0" fillId="4" borderId="14" xfId="19" applyFill="1" applyBorder="1" applyAlignment="1">
      <alignment horizontal="center"/>
    </xf>
    <xf numFmtId="9" fontId="0" fillId="4" borderId="15" xfId="19" applyFill="1" applyBorder="1" applyAlignment="1">
      <alignment/>
    </xf>
    <xf numFmtId="9" fontId="0" fillId="4" borderId="16" xfId="0" applyNumberFormat="1" applyFill="1" applyBorder="1" applyAlignment="1">
      <alignment/>
    </xf>
    <xf numFmtId="9" fontId="0" fillId="4" borderId="17" xfId="19" applyFill="1" applyBorder="1" applyAlignment="1">
      <alignment horizontal="center"/>
    </xf>
    <xf numFmtId="0" fontId="9" fillId="2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9" fillId="0" borderId="18" xfId="0" applyFont="1" applyBorder="1" applyAlignment="1" applyProtection="1">
      <alignment horizontal="centerContinuous"/>
      <protection hidden="1"/>
    </xf>
    <xf numFmtId="0" fontId="9" fillId="4" borderId="19" xfId="0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0" fontId="9" fillId="4" borderId="5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9" fillId="0" borderId="2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9" fontId="11" fillId="0" borderId="0" xfId="19" applyFont="1" applyBorder="1" applyAlignment="1" applyProtection="1">
      <alignment horizontal="center"/>
      <protection locked="0"/>
    </xf>
    <xf numFmtId="9" fontId="9" fillId="0" borderId="0" xfId="0" applyNumberFormat="1" applyFont="1" applyBorder="1" applyAlignment="1" applyProtection="1">
      <alignment/>
      <protection hidden="1"/>
    </xf>
    <xf numFmtId="0" fontId="9" fillId="0" borderId="21" xfId="0" applyFont="1" applyBorder="1" applyAlignment="1" applyProtection="1">
      <alignment/>
      <protection hidden="1"/>
    </xf>
    <xf numFmtId="0" fontId="9" fillId="5" borderId="0" xfId="0" applyFont="1" applyFill="1" applyAlignment="1" applyProtection="1">
      <alignment horizontal="centerContinuous"/>
      <protection hidden="1"/>
    </xf>
    <xf numFmtId="0" fontId="9" fillId="4" borderId="8" xfId="0" applyFont="1" applyFill="1" applyBorder="1" applyAlignment="1" applyProtection="1">
      <alignment horizontal="center"/>
      <protection locked="0"/>
    </xf>
    <xf numFmtId="193" fontId="9" fillId="4" borderId="8" xfId="17" applyFont="1" applyFill="1" applyBorder="1" applyAlignment="1">
      <alignment/>
    </xf>
    <xf numFmtId="0" fontId="9" fillId="3" borderId="8" xfId="0" applyFont="1" applyFill="1" applyBorder="1" applyAlignment="1" applyProtection="1">
      <alignment horizontal="center"/>
      <protection locked="0"/>
    </xf>
    <xf numFmtId="9" fontId="13" fillId="0" borderId="0" xfId="19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hidden="1"/>
    </xf>
    <xf numFmtId="0" fontId="9" fillId="4" borderId="7" xfId="0" applyFont="1" applyFill="1" applyBorder="1" applyAlignment="1" applyProtection="1">
      <alignment horizontal="left"/>
      <protection hidden="1"/>
    </xf>
    <xf numFmtId="193" fontId="9" fillId="4" borderId="22" xfId="17" applyFont="1" applyFill="1" applyBorder="1" applyAlignment="1">
      <alignment/>
    </xf>
    <xf numFmtId="0" fontId="9" fillId="4" borderId="10" xfId="0" applyFont="1" applyFill="1" applyBorder="1" applyAlignment="1" applyProtection="1">
      <alignment horizontal="left"/>
      <protection hidden="1"/>
    </xf>
    <xf numFmtId="0" fontId="9" fillId="4" borderId="11" xfId="0" applyFont="1" applyFill="1" applyBorder="1" applyAlignment="1" applyProtection="1">
      <alignment horizontal="center"/>
      <protection locked="0"/>
    </xf>
    <xf numFmtId="193" fontId="9" fillId="4" borderId="11" xfId="17" applyFont="1" applyFill="1" applyBorder="1" applyAlignment="1">
      <alignment/>
    </xf>
    <xf numFmtId="193" fontId="9" fillId="4" borderId="23" xfId="17" applyFont="1" applyFill="1" applyBorder="1" applyAlignment="1">
      <alignment/>
    </xf>
    <xf numFmtId="0" fontId="9" fillId="4" borderId="4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locked="0"/>
    </xf>
    <xf numFmtId="193" fontId="9" fillId="4" borderId="5" xfId="17" applyFont="1" applyFill="1" applyBorder="1" applyAlignment="1">
      <alignment/>
    </xf>
    <xf numFmtId="193" fontId="9" fillId="4" borderId="24" xfId="17" applyFont="1" applyFill="1" applyBorder="1" applyAlignment="1">
      <alignment/>
    </xf>
    <xf numFmtId="0" fontId="11" fillId="2" borderId="1" xfId="0" applyFont="1" applyFill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2" borderId="3" xfId="0" applyFont="1" applyFill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left"/>
      <protection hidden="1"/>
    </xf>
    <xf numFmtId="0" fontId="9" fillId="0" borderId="26" xfId="0" applyFont="1" applyBorder="1" applyAlignment="1" applyProtection="1">
      <alignment/>
      <protection hidden="1"/>
    </xf>
    <xf numFmtId="193" fontId="11" fillId="4" borderId="27" xfId="17" applyFont="1" applyFill="1" applyBorder="1" applyAlignment="1" applyProtection="1">
      <alignment/>
      <protection hidden="1"/>
    </xf>
    <xf numFmtId="0" fontId="13" fillId="0" borderId="28" xfId="0" applyFont="1" applyBorder="1" applyAlignment="1" applyProtection="1" quotePrefix="1">
      <alignment horizontal="left"/>
      <protection hidden="1"/>
    </xf>
    <xf numFmtId="9" fontId="13" fillId="4" borderId="29" xfId="19" applyFont="1" applyFill="1" applyBorder="1" applyAlignment="1" applyProtection="1">
      <alignment/>
      <protection hidden="1"/>
    </xf>
    <xf numFmtId="0" fontId="11" fillId="0" borderId="28" xfId="0" applyFont="1" applyBorder="1" applyAlignment="1" applyProtection="1">
      <alignment/>
      <protection hidden="1"/>
    </xf>
    <xf numFmtId="193" fontId="11" fillId="4" borderId="29" xfId="17" applyFont="1" applyFill="1" applyBorder="1" applyAlignment="1" applyProtection="1">
      <alignment/>
      <protection hidden="1"/>
    </xf>
    <xf numFmtId="0" fontId="11" fillId="0" borderId="30" xfId="0" applyFont="1" applyBorder="1" applyAlignment="1" applyProtection="1">
      <alignment horizontal="left"/>
      <protection hidden="1"/>
    </xf>
    <xf numFmtId="193" fontId="11" fillId="4" borderId="31" xfId="17" applyFont="1" applyFill="1" applyBorder="1" applyAlignment="1" applyProtection="1">
      <alignment/>
      <protection hidden="1"/>
    </xf>
    <xf numFmtId="0" fontId="9" fillId="0" borderId="32" xfId="0" applyFont="1" applyBorder="1" applyAlignment="1" applyProtection="1">
      <alignment/>
      <protection hidden="1"/>
    </xf>
    <xf numFmtId="0" fontId="9" fillId="0" borderId="33" xfId="0" applyFont="1" applyBorder="1" applyAlignment="1" applyProtection="1">
      <alignment/>
      <protection hidden="1"/>
    </xf>
    <xf numFmtId="0" fontId="9" fillId="0" borderId="34" xfId="0" applyFont="1" applyBorder="1" applyAlignment="1" applyProtection="1">
      <alignment/>
      <protection hidden="1"/>
    </xf>
    <xf numFmtId="192" fontId="11" fillId="4" borderId="0" xfId="0" applyNumberFormat="1" applyFont="1" applyFill="1" applyBorder="1" applyAlignment="1" applyProtection="1">
      <alignment horizontal="center"/>
      <protection hidden="1" locked="0"/>
    </xf>
    <xf numFmtId="0" fontId="12" fillId="2" borderId="25" xfId="0" applyFont="1" applyFill="1" applyBorder="1" applyAlignment="1" applyProtection="1">
      <alignment horizontal="left" vertical="top" wrapText="1"/>
      <protection hidden="1"/>
    </xf>
    <xf numFmtId="0" fontId="9" fillId="2" borderId="26" xfId="0" applyFont="1" applyFill="1" applyBorder="1" applyAlignment="1" applyProtection="1">
      <alignment/>
      <protection hidden="1"/>
    </xf>
    <xf numFmtId="0" fontId="12" fillId="2" borderId="28" xfId="0" applyFont="1" applyFill="1" applyBorder="1" applyAlignment="1" applyProtection="1">
      <alignment horizontal="left" vertical="top"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12" fillId="2" borderId="32" xfId="0" applyFont="1" applyFill="1" applyBorder="1" applyAlignment="1" applyProtection="1">
      <alignment horizontal="left" vertical="top"/>
      <protection hidden="1"/>
    </xf>
    <xf numFmtId="0" fontId="9" fillId="2" borderId="33" xfId="0" applyFont="1" applyFill="1" applyBorder="1" applyAlignment="1" applyProtection="1">
      <alignment/>
      <protection hidden="1"/>
    </xf>
    <xf numFmtId="0" fontId="15" fillId="2" borderId="26" xfId="0" applyFont="1" applyFill="1" applyBorder="1" applyAlignment="1" applyProtection="1">
      <alignment horizontal="right"/>
      <protection hidden="1"/>
    </xf>
    <xf numFmtId="0" fontId="15" fillId="2" borderId="27" xfId="0" applyFont="1" applyFill="1" applyBorder="1" applyAlignment="1" applyProtection="1">
      <alignment horizontal="right"/>
      <protection hidden="1"/>
    </xf>
    <xf numFmtId="0" fontId="15" fillId="2" borderId="0" xfId="0" applyFont="1" applyFill="1" applyBorder="1" applyAlignment="1" applyProtection="1">
      <alignment horizontal="right"/>
      <protection hidden="1"/>
    </xf>
    <xf numFmtId="0" fontId="15" fillId="2" borderId="29" xfId="0" applyFont="1" applyFill="1" applyBorder="1" applyAlignment="1" applyProtection="1">
      <alignment horizontal="right"/>
      <protection hidden="1"/>
    </xf>
    <xf numFmtId="0" fontId="16" fillId="2" borderId="33" xfId="0" applyFont="1" applyFill="1" applyBorder="1" applyAlignment="1" applyProtection="1">
      <alignment horizontal="right"/>
      <protection hidden="1"/>
    </xf>
    <xf numFmtId="0" fontId="16" fillId="2" borderId="34" xfId="0" applyFont="1" applyFill="1" applyBorder="1" applyAlignment="1" applyProtection="1">
      <alignment horizontal="right"/>
      <protection hidden="1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9" fontId="0" fillId="0" borderId="0" xfId="19" applyBorder="1" applyAlignment="1">
      <alignment horizontal="center"/>
    </xf>
    <xf numFmtId="0" fontId="14" fillId="0" borderId="0" xfId="0" applyFont="1" applyBorder="1" applyAlignment="1">
      <alignment/>
    </xf>
    <xf numFmtId="9" fontId="0" fillId="4" borderId="8" xfId="19" applyFill="1" applyBorder="1" applyAlignment="1">
      <alignment/>
    </xf>
    <xf numFmtId="9" fontId="0" fillId="4" borderId="22" xfId="0" applyNumberFormat="1" applyFill="1" applyBorder="1" applyAlignment="1">
      <alignment/>
    </xf>
    <xf numFmtId="9" fontId="0" fillId="4" borderId="11" xfId="19" applyFill="1" applyBorder="1" applyAlignment="1">
      <alignment/>
    </xf>
    <xf numFmtId="9" fontId="0" fillId="4" borderId="23" xfId="0" applyNumberFormat="1" applyFill="1" applyBorder="1" applyAlignment="1">
      <alignment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193" fontId="0" fillId="3" borderId="8" xfId="17" applyFill="1" applyBorder="1" applyAlignment="1">
      <alignment/>
    </xf>
    <xf numFmtId="193" fontId="0" fillId="3" borderId="8" xfId="17" applyFill="1" applyBorder="1" applyAlignment="1">
      <alignment/>
    </xf>
    <xf numFmtId="193" fontId="0" fillId="3" borderId="22" xfId="17" applyFill="1" applyBorder="1" applyAlignment="1">
      <alignment/>
    </xf>
    <xf numFmtId="193" fontId="0" fillId="3" borderId="11" xfId="17" applyFill="1" applyBorder="1" applyAlignment="1">
      <alignment/>
    </xf>
    <xf numFmtId="193" fontId="0" fillId="3" borderId="23" xfId="17" applyFill="1" applyBorder="1" applyAlignment="1">
      <alignment/>
    </xf>
    <xf numFmtId="0" fontId="0" fillId="6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9" fontId="0" fillId="3" borderId="24" xfId="19" applyFill="1" applyBorder="1" applyAlignment="1">
      <alignment horizontal="center"/>
    </xf>
    <xf numFmtId="9" fontId="0" fillId="3" borderId="22" xfId="19" applyFill="1" applyBorder="1" applyAlignment="1">
      <alignment horizontal="center"/>
    </xf>
    <xf numFmtId="9" fontId="0" fillId="3" borderId="23" xfId="19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Euro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0</xdr:row>
      <xdr:rowOff>19050</xdr:rowOff>
    </xdr:from>
    <xdr:to>
      <xdr:col>2</xdr:col>
      <xdr:colOff>638175</xdr:colOff>
      <xdr:row>2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9050"/>
          <a:ext cx="1390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95" zoomScaleNormal="95" workbookViewId="0" topLeftCell="A1">
      <selection activeCell="H7" sqref="H7"/>
    </sheetView>
  </sheetViews>
  <sheetFormatPr defaultColWidth="11.421875" defaultRowHeight="12.75"/>
  <cols>
    <col min="1" max="1" width="25.00390625" style="38" bestFit="1" customWidth="1"/>
    <col min="2" max="2" width="20.00390625" style="38" customWidth="1"/>
    <col min="3" max="3" width="23.8515625" style="38" bestFit="1" customWidth="1"/>
    <col min="4" max="4" width="26.57421875" style="38" bestFit="1" customWidth="1"/>
    <col min="5" max="6" width="11.421875" style="38" customWidth="1"/>
    <col min="7" max="7" width="9.7109375" style="38" customWidth="1"/>
    <col min="8" max="11" width="8.7109375" style="38" customWidth="1"/>
    <col min="12" max="12" width="17.8515625" style="38" customWidth="1"/>
    <col min="13" max="13" width="17.28125" style="38" customWidth="1"/>
    <col min="14" max="24" width="8.7109375" style="38" customWidth="1"/>
    <col min="25" max="25" width="20.140625" style="38" customWidth="1"/>
    <col min="26" max="26" width="21.7109375" style="38" customWidth="1"/>
    <col min="27" max="27" width="18.7109375" style="38" customWidth="1"/>
    <col min="28" max="28" width="12.7109375" style="38" customWidth="1"/>
    <col min="29" max="16384" width="8.7109375" style="38" customWidth="1"/>
  </cols>
  <sheetData>
    <row r="1" spans="1:11" ht="33.75" customHeight="1">
      <c r="A1" s="85" t="s">
        <v>76</v>
      </c>
      <c r="B1" s="86"/>
      <c r="C1" s="91" t="s">
        <v>78</v>
      </c>
      <c r="D1" s="92"/>
      <c r="K1" s="39"/>
    </row>
    <row r="2" spans="1:4" ht="18.75" customHeight="1">
      <c r="A2" s="87"/>
      <c r="B2" s="88"/>
      <c r="C2" s="93" t="s">
        <v>16</v>
      </c>
      <c r="D2" s="94"/>
    </row>
    <row r="3" spans="1:4" ht="33" customHeight="1" thickBot="1">
      <c r="A3" s="89"/>
      <c r="B3" s="90"/>
      <c r="C3" s="95" t="s">
        <v>50</v>
      </c>
      <c r="D3" s="96"/>
    </row>
    <row r="4" ht="17.25" customHeight="1">
      <c r="A4" s="40"/>
    </row>
    <row r="5" spans="1:4" ht="15">
      <c r="A5" s="41" t="str">
        <f>VLOOKUP($D$7,kunden,2)</f>
        <v>Herr</v>
      </c>
      <c r="C5" s="37" t="s">
        <v>44</v>
      </c>
      <c r="D5" s="42" t="s">
        <v>79</v>
      </c>
    </row>
    <row r="6" spans="1:4" ht="15">
      <c r="A6" s="43" t="str">
        <f>VLOOKUP($D$7,kunden,3)</f>
        <v>Gustav Berger</v>
      </c>
      <c r="C6" s="37" t="s">
        <v>45</v>
      </c>
      <c r="D6" s="84">
        <f ca="1">TODAY()</f>
        <v>38483</v>
      </c>
    </row>
    <row r="7" spans="1:4" ht="15">
      <c r="A7" s="43" t="str">
        <f>VLOOKUP($D$7,kunden,4)</f>
        <v>Kreuzweg 78</v>
      </c>
      <c r="C7" s="37" t="s">
        <v>41</v>
      </c>
      <c r="D7" s="44">
        <v>2004</v>
      </c>
    </row>
    <row r="8" spans="1:4" ht="15">
      <c r="A8" s="58"/>
      <c r="C8" s="37" t="s">
        <v>28</v>
      </c>
      <c r="D8" s="45" t="str">
        <f>VLOOKUP(D7,kunden,7)</f>
        <v>T</v>
      </c>
    </row>
    <row r="9" ht="15">
      <c r="A9" s="46" t="str">
        <f>VLOOKUP($D$7,kunden,5)&amp;" "&amp;VLOOKUP(D7,kunden,6)</f>
        <v>59494 Soest</v>
      </c>
    </row>
    <row r="10" ht="3.75" customHeight="1"/>
    <row r="11" spans="1:4" ht="15">
      <c r="A11" s="53"/>
      <c r="B11" s="53"/>
      <c r="C11" s="53"/>
      <c r="D11" s="53"/>
    </row>
    <row r="12" spans="1:4" ht="3.75" customHeight="1" thickBot="1">
      <c r="A12" s="47"/>
      <c r="B12" s="47"/>
      <c r="C12" s="47"/>
      <c r="D12" s="47"/>
    </row>
    <row r="13" spans="1:4" ht="15.75" thickBot="1">
      <c r="A13" s="69" t="s">
        <v>0</v>
      </c>
      <c r="B13" s="70" t="s">
        <v>30</v>
      </c>
      <c r="C13" s="70" t="s">
        <v>1</v>
      </c>
      <c r="D13" s="71" t="s">
        <v>31</v>
      </c>
    </row>
    <row r="14" spans="1:4" ht="15">
      <c r="A14" s="65" t="str">
        <f>Preise!B2</f>
        <v>Grundgebühr</v>
      </c>
      <c r="B14" s="66">
        <v>1</v>
      </c>
      <c r="C14" s="67">
        <f>VLOOKUP($D$8,Preise,2)</f>
        <v>500</v>
      </c>
      <c r="D14" s="68">
        <f>B14*C14</f>
        <v>500</v>
      </c>
    </row>
    <row r="15" spans="1:4" ht="15">
      <c r="A15" s="59" t="str">
        <f>Preise!C2</f>
        <v>theor. Prüfung</v>
      </c>
      <c r="B15" s="56">
        <v>1</v>
      </c>
      <c r="C15" s="55">
        <f>VLOOKUP($D$8,Preise,3)</f>
        <v>89</v>
      </c>
      <c r="D15" s="60">
        <f>B15*C15</f>
        <v>89</v>
      </c>
    </row>
    <row r="16" spans="1:4" ht="15">
      <c r="A16" s="59" t="str">
        <f>Preise!D2</f>
        <v>prakt. Prüfung</v>
      </c>
      <c r="B16" s="56">
        <v>1</v>
      </c>
      <c r="C16" s="55">
        <f>VLOOKUP($D$8,Preise,4)</f>
        <v>145</v>
      </c>
      <c r="D16" s="60">
        <f>B16*C16</f>
        <v>145</v>
      </c>
    </row>
    <row r="17" spans="1:4" ht="15">
      <c r="A17" s="59" t="str">
        <f>Preise!E2</f>
        <v>Sonderfahrten</v>
      </c>
      <c r="B17" s="54">
        <f>VLOOKUP($D$7,kunden,8)</f>
        <v>25</v>
      </c>
      <c r="C17" s="55">
        <f>VLOOKUP($D$8,Preise,5)</f>
        <v>0</v>
      </c>
      <c r="D17" s="60">
        <f>B17*C17</f>
        <v>0</v>
      </c>
    </row>
    <row r="18" spans="1:4" ht="15.75" thickBot="1">
      <c r="A18" s="61" t="str">
        <f>Preise!F2</f>
        <v>Normalfahrten</v>
      </c>
      <c r="B18" s="62">
        <f>VLOOKUP($D$7,kunden,9)</f>
        <v>12</v>
      </c>
      <c r="C18" s="63">
        <f>VLOOKUP($D$8,Preise,6)</f>
        <v>40</v>
      </c>
      <c r="D18" s="64">
        <f>B18*C18</f>
        <v>480</v>
      </c>
    </row>
    <row r="19" ht="14.25" customHeight="1" thickBot="1"/>
    <row r="20" spans="1:4" ht="15.75" thickTop="1">
      <c r="A20" s="48"/>
      <c r="B20" s="72" t="s">
        <v>73</v>
      </c>
      <c r="C20" s="73"/>
      <c r="D20" s="74">
        <f>SUM(D14:D19)</f>
        <v>1214</v>
      </c>
    </row>
    <row r="21" spans="1:4" ht="15">
      <c r="A21" s="49"/>
      <c r="B21" s="75" t="s">
        <v>66</v>
      </c>
      <c r="C21" s="57"/>
      <c r="D21" s="76">
        <f>VLOOKUP(D7,kunden,19)</f>
        <v>0.1</v>
      </c>
    </row>
    <row r="22" spans="2:4" s="49" customFormat="1" ht="15">
      <c r="B22" s="77" t="s">
        <v>74</v>
      </c>
      <c r="C22" s="50"/>
      <c r="D22" s="78">
        <f>D20-D20*D21</f>
        <v>1092.6</v>
      </c>
    </row>
    <row r="23" spans="2:4" s="49" customFormat="1" ht="15">
      <c r="B23" s="77" t="s">
        <v>75</v>
      </c>
      <c r="C23" s="51">
        <v>0.16</v>
      </c>
      <c r="D23" s="78">
        <f>D22*C23</f>
        <v>174.816</v>
      </c>
    </row>
    <row r="24" spans="2:4" s="49" customFormat="1" ht="15.75" thickBot="1">
      <c r="B24" s="79" t="s">
        <v>42</v>
      </c>
      <c r="C24" s="52" t="s">
        <v>43</v>
      </c>
      <c r="D24" s="80">
        <f>D22+D23</f>
        <v>1267.416</v>
      </c>
    </row>
    <row r="25" spans="2:4" s="49" customFormat="1" ht="16.5" thickBot="1" thickTop="1">
      <c r="B25" s="81"/>
      <c r="C25" s="82"/>
      <c r="D25" s="83"/>
    </row>
  </sheetData>
  <mergeCells count="3">
    <mergeCell ref="C1:D1"/>
    <mergeCell ref="C2:D2"/>
    <mergeCell ref="C3:D3"/>
  </mergeCells>
  <dataValidations count="1">
    <dataValidation type="list" allowBlank="1" showInputMessage="1" showErrorMessage="1" sqref="D7">
      <formula1>knr</formula1>
    </dataValidation>
  </dataValidations>
  <printOptions gridLines="1" headings="1" horizontalCentered="1" verticalCentered="1"/>
  <pageMargins left="0.2362204724409449" right="0.2362204724409449" top="0.984251968503937" bottom="0.984251968503937" header="0.5118110236220472" footer="0.5118110236220472"/>
  <pageSetup horizontalDpi="300" verticalDpi="3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16" sqref="E16"/>
    </sheetView>
  </sheetViews>
  <sheetFormatPr defaultColWidth="11.421875" defaultRowHeight="12.75"/>
  <cols>
    <col min="1" max="1" width="18.28125" style="0" customWidth="1"/>
    <col min="2" max="2" width="20.00390625" style="0" bestFit="1" customWidth="1"/>
    <col min="3" max="3" width="14.00390625" style="0" bestFit="1" customWidth="1"/>
    <col min="4" max="4" width="13.8515625" style="0" bestFit="1" customWidth="1"/>
    <col min="5" max="6" width="14.00390625" style="0" bestFit="1" customWidth="1"/>
  </cols>
  <sheetData>
    <row r="1" spans="1:6" ht="18.75" thickBot="1">
      <c r="A1" s="97" t="s">
        <v>17</v>
      </c>
      <c r="B1" s="98"/>
      <c r="C1" s="98"/>
      <c r="D1" s="98"/>
      <c r="E1" s="98"/>
      <c r="F1" s="99"/>
    </row>
    <row r="2" spans="1:6" ht="12.75">
      <c r="A2" s="110" t="s">
        <v>18</v>
      </c>
      <c r="B2" s="111" t="s">
        <v>20</v>
      </c>
      <c r="C2" s="111" t="s">
        <v>21</v>
      </c>
      <c r="D2" s="111" t="s">
        <v>29</v>
      </c>
      <c r="E2" s="111" t="s">
        <v>22</v>
      </c>
      <c r="F2" s="112" t="s">
        <v>23</v>
      </c>
    </row>
    <row r="3" spans="1:6" ht="12.75">
      <c r="A3" s="125"/>
      <c r="B3" s="122"/>
      <c r="C3" s="122"/>
      <c r="D3" s="122"/>
      <c r="E3" s="123"/>
      <c r="F3" s="124"/>
    </row>
    <row r="4" spans="1:6" ht="12.75">
      <c r="A4" s="126" t="s">
        <v>19</v>
      </c>
      <c r="B4" s="117">
        <v>200</v>
      </c>
      <c r="C4" s="117">
        <v>89</v>
      </c>
      <c r="D4" s="118">
        <v>90</v>
      </c>
      <c r="E4" s="117">
        <v>40</v>
      </c>
      <c r="F4" s="119">
        <v>25</v>
      </c>
    </row>
    <row r="5" spans="1:6" ht="12.75">
      <c r="A5" s="126" t="s">
        <v>24</v>
      </c>
      <c r="B5" s="117">
        <v>295</v>
      </c>
      <c r="C5" s="117">
        <v>89</v>
      </c>
      <c r="D5" s="118">
        <v>110</v>
      </c>
      <c r="E5" s="117">
        <v>37.5</v>
      </c>
      <c r="F5" s="119">
        <v>25</v>
      </c>
    </row>
    <row r="6" spans="1:6" ht="12.75">
      <c r="A6" s="126" t="s">
        <v>25</v>
      </c>
      <c r="B6" s="117">
        <v>490</v>
      </c>
      <c r="C6" s="117">
        <v>110</v>
      </c>
      <c r="D6" s="118">
        <v>145</v>
      </c>
      <c r="E6" s="117">
        <v>55</v>
      </c>
      <c r="F6" s="119">
        <v>50</v>
      </c>
    </row>
    <row r="7" spans="1:6" ht="12.75">
      <c r="A7" s="126" t="s">
        <v>26</v>
      </c>
      <c r="B7" s="117">
        <v>335</v>
      </c>
      <c r="C7" s="117">
        <v>89</v>
      </c>
      <c r="D7" s="118">
        <v>65</v>
      </c>
      <c r="E7" s="117"/>
      <c r="F7" s="119">
        <v>30</v>
      </c>
    </row>
    <row r="8" spans="1:6" ht="13.5" thickBot="1">
      <c r="A8" s="127" t="s">
        <v>27</v>
      </c>
      <c r="B8" s="120">
        <v>500</v>
      </c>
      <c r="C8" s="120">
        <v>89</v>
      </c>
      <c r="D8" s="120">
        <v>145</v>
      </c>
      <c r="E8" s="120"/>
      <c r="F8" s="121">
        <v>40</v>
      </c>
    </row>
    <row r="9" spans="1:4" ht="12.75">
      <c r="A9" s="4"/>
      <c r="B9" s="1"/>
      <c r="C9" s="4"/>
      <c r="D9" s="3"/>
    </row>
    <row r="10" spans="1:4" ht="12.75">
      <c r="A10" s="4"/>
      <c r="B10" s="1"/>
      <c r="C10" s="4"/>
      <c r="D10" s="3"/>
    </row>
    <row r="11" spans="1:4" ht="12.75">
      <c r="A11" s="4"/>
      <c r="B11" s="1"/>
      <c r="C11" s="3"/>
      <c r="D11" s="3"/>
    </row>
    <row r="12" ht="13.5" thickBot="1"/>
    <row r="13" spans="1:6" ht="18">
      <c r="A13" s="113" t="s">
        <v>48</v>
      </c>
      <c r="B13" s="114"/>
      <c r="C13" s="102"/>
      <c r="D13" s="102"/>
      <c r="E13" s="102"/>
      <c r="F13" s="102"/>
    </row>
    <row r="14" spans="1:6" ht="13.5" thickBot="1">
      <c r="A14" s="115" t="s">
        <v>46</v>
      </c>
      <c r="B14" s="116" t="s">
        <v>47</v>
      </c>
      <c r="C14" s="100"/>
      <c r="D14" s="100"/>
      <c r="E14" s="100"/>
      <c r="F14" s="100"/>
    </row>
    <row r="15" spans="1:6" ht="12.75">
      <c r="A15" s="128">
        <v>0</v>
      </c>
      <c r="B15" s="129">
        <v>0</v>
      </c>
      <c r="C15" s="101"/>
      <c r="D15" s="101"/>
      <c r="E15" s="101"/>
      <c r="F15" s="101"/>
    </row>
    <row r="16" spans="1:6" ht="12.75">
      <c r="A16" s="126">
        <v>20</v>
      </c>
      <c r="B16" s="130">
        <v>0.01</v>
      </c>
      <c r="C16" s="100"/>
      <c r="D16" s="100"/>
      <c r="E16" s="100"/>
      <c r="F16" s="100"/>
    </row>
    <row r="17" spans="1:6" ht="12.75">
      <c r="A17" s="126">
        <v>25</v>
      </c>
      <c r="B17" s="130">
        <v>0.02</v>
      </c>
      <c r="C17" s="100"/>
      <c r="D17" s="100"/>
      <c r="E17" s="100"/>
      <c r="F17" s="100"/>
    </row>
    <row r="18" spans="1:6" ht="12.75">
      <c r="A18" s="126">
        <v>30</v>
      </c>
      <c r="B18" s="130">
        <v>0.03</v>
      </c>
      <c r="C18" s="100"/>
      <c r="D18" s="100"/>
      <c r="E18" s="100"/>
      <c r="F18" s="100"/>
    </row>
    <row r="19" spans="1:6" ht="12.75">
      <c r="A19" s="126">
        <v>40</v>
      </c>
      <c r="B19" s="130">
        <v>0.04</v>
      </c>
      <c r="C19" s="100"/>
      <c r="D19" s="100"/>
      <c r="E19" s="100"/>
      <c r="F19" s="100"/>
    </row>
    <row r="20" spans="1:6" ht="13.5" thickBot="1">
      <c r="A20" s="127">
        <v>50</v>
      </c>
      <c r="B20" s="131">
        <v>0.05</v>
      </c>
      <c r="C20" s="100"/>
      <c r="D20" s="100"/>
      <c r="E20" s="100"/>
      <c r="F20" s="100"/>
    </row>
  </sheetData>
  <mergeCells count="2">
    <mergeCell ref="A1:F1"/>
    <mergeCell ref="A13:B13"/>
  </mergeCells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G12" sqref="G12"/>
    </sheetView>
  </sheetViews>
  <sheetFormatPr defaultColWidth="11.421875" defaultRowHeight="12.75"/>
  <cols>
    <col min="1" max="1" width="5.00390625" style="0" bestFit="1" customWidth="1"/>
    <col min="2" max="2" width="7.57421875" style="0" bestFit="1" customWidth="1"/>
    <col min="3" max="3" width="15.00390625" style="0" bestFit="1" customWidth="1"/>
    <col min="4" max="4" width="18.00390625" style="0" customWidth="1"/>
    <col min="5" max="5" width="6.00390625" style="0" customWidth="1"/>
    <col min="6" max="6" width="5.8515625" style="0" customWidth="1"/>
    <col min="7" max="7" width="6.8515625" style="0" bestFit="1" customWidth="1"/>
    <col min="8" max="9" width="14.00390625" style="0" bestFit="1" customWidth="1"/>
    <col min="10" max="10" width="11.140625" style="0" bestFit="1" customWidth="1"/>
    <col min="11" max="11" width="12.57421875" style="0" bestFit="1" customWidth="1"/>
    <col min="12" max="13" width="12.00390625" style="0" bestFit="1" customWidth="1"/>
    <col min="14" max="14" width="12.57421875" style="0" customWidth="1"/>
  </cols>
  <sheetData>
    <row r="1" spans="1:19" ht="21" thickBot="1">
      <c r="A1" s="107" t="s">
        <v>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2" spans="1:6" ht="13.5" thickBot="1">
      <c r="A2" s="2"/>
      <c r="B2" s="2"/>
      <c r="C2" s="2"/>
      <c r="D2" s="2"/>
      <c r="E2" s="2"/>
      <c r="F2" s="2"/>
    </row>
    <row r="3" spans="1:19" ht="26.25" thickBot="1">
      <c r="A3" s="7" t="s">
        <v>49</v>
      </c>
      <c r="B3" s="8" t="s">
        <v>3</v>
      </c>
      <c r="C3" s="8" t="s">
        <v>4</v>
      </c>
      <c r="D3" s="8" t="s">
        <v>5</v>
      </c>
      <c r="E3" s="8" t="s">
        <v>58</v>
      </c>
      <c r="F3" s="8" t="s">
        <v>6</v>
      </c>
      <c r="G3" s="8" t="s">
        <v>18</v>
      </c>
      <c r="H3" s="9" t="s">
        <v>55</v>
      </c>
      <c r="I3" s="10" t="s">
        <v>54</v>
      </c>
      <c r="J3" s="11" t="s">
        <v>51</v>
      </c>
      <c r="K3" s="12" t="s">
        <v>52</v>
      </c>
      <c r="L3" s="12" t="s">
        <v>53</v>
      </c>
      <c r="M3" s="31" t="s">
        <v>77</v>
      </c>
      <c r="N3" s="11" t="s">
        <v>72</v>
      </c>
      <c r="O3" s="12" t="s">
        <v>67</v>
      </c>
      <c r="P3" s="12" t="s">
        <v>68</v>
      </c>
      <c r="Q3" s="12" t="s">
        <v>69</v>
      </c>
      <c r="R3" s="12" t="s">
        <v>70</v>
      </c>
      <c r="S3" s="13" t="s">
        <v>71</v>
      </c>
    </row>
    <row r="4" spans="1:19" ht="12.75">
      <c r="A4" s="14">
        <v>2001</v>
      </c>
      <c r="B4" s="15" t="s">
        <v>11</v>
      </c>
      <c r="C4" s="15" t="s">
        <v>32</v>
      </c>
      <c r="D4" s="15" t="s">
        <v>7</v>
      </c>
      <c r="E4" s="15">
        <v>59494</v>
      </c>
      <c r="F4" s="15" t="s">
        <v>59</v>
      </c>
      <c r="G4" s="16" t="s">
        <v>24</v>
      </c>
      <c r="H4" s="16">
        <v>26</v>
      </c>
      <c r="I4" s="17">
        <v>15</v>
      </c>
      <c r="J4" s="18" t="s">
        <v>56</v>
      </c>
      <c r="K4" s="16" t="s">
        <v>56</v>
      </c>
      <c r="L4" s="16" t="s">
        <v>56</v>
      </c>
      <c r="M4" s="17" t="s">
        <v>56</v>
      </c>
      <c r="N4" s="33">
        <f>VLOOKUP((H4+I4),Rabatt,2)</f>
        <v>0.04</v>
      </c>
      <c r="O4" s="34">
        <f>IF(AND(K4="ja",G4="T"),0.02,0)</f>
        <v>0</v>
      </c>
      <c r="P4" s="34">
        <f>IF(OR(J4="ja",L4="ja"),0.02,0)</f>
        <v>0.02</v>
      </c>
      <c r="Q4" s="34">
        <f>IF(OR(AND(J4="ja",M4="ja"),AND(J4="ja",L4="ja")),0.02,0)</f>
        <v>0.02</v>
      </c>
      <c r="R4" s="34">
        <f>IF(AND(J4="ja",I4&gt;10),0.03,IF(AND(I4&gt;10,L4="ja"),0.02,0))</f>
        <v>0.03</v>
      </c>
      <c r="S4" s="35">
        <f>SUM(N4:R4)</f>
        <v>0.11</v>
      </c>
    </row>
    <row r="5" spans="1:19" ht="12.75">
      <c r="A5" s="19">
        <v>2002</v>
      </c>
      <c r="B5" s="20" t="s">
        <v>8</v>
      </c>
      <c r="C5" s="20" t="s">
        <v>33</v>
      </c>
      <c r="D5" s="20" t="s">
        <v>34</v>
      </c>
      <c r="E5" s="20">
        <v>59494</v>
      </c>
      <c r="F5" s="20" t="s">
        <v>59</v>
      </c>
      <c r="G5" s="21" t="s">
        <v>25</v>
      </c>
      <c r="H5" s="21">
        <v>55</v>
      </c>
      <c r="I5" s="22">
        <v>12</v>
      </c>
      <c r="J5" s="23" t="s">
        <v>57</v>
      </c>
      <c r="K5" s="21" t="s">
        <v>56</v>
      </c>
      <c r="L5" s="21" t="s">
        <v>57</v>
      </c>
      <c r="M5" s="22" t="s">
        <v>57</v>
      </c>
      <c r="N5" s="32">
        <f>VLOOKUP((H5+I5),Rabatt,2)</f>
        <v>0.05</v>
      </c>
      <c r="O5" s="103">
        <f aca="true" t="shared" si="0" ref="O5:O11">IF(AND(K5="ja",G5="T"),0.02,0)</f>
        <v>0</v>
      </c>
      <c r="P5" s="103">
        <f aca="true" t="shared" si="1" ref="P5:P11">IF(OR(J5="ja",L5="ja"),0.02,0)</f>
        <v>0</v>
      </c>
      <c r="Q5" s="103">
        <f aca="true" t="shared" si="2" ref="Q5:Q11">IF(OR(AND(J5="ja",M5="ja"),AND(J5="ja",L5="ja")),0.02,0)</f>
        <v>0</v>
      </c>
      <c r="R5" s="103">
        <f aca="true" t="shared" si="3" ref="R5:R11">IF(AND(J5="ja",I5&gt;10),0.03,IF(AND(I5&gt;10,L5="ja"),0.02,0))</f>
        <v>0</v>
      </c>
      <c r="S5" s="104">
        <f aca="true" t="shared" si="4" ref="S5:S11">SUM(N5:R5)</f>
        <v>0.05</v>
      </c>
    </row>
    <row r="6" spans="1:19" ht="12.75">
      <c r="A6" s="19">
        <v>2003</v>
      </c>
      <c r="B6" s="20" t="s">
        <v>11</v>
      </c>
      <c r="C6" s="20" t="s">
        <v>35</v>
      </c>
      <c r="D6" s="20" t="s">
        <v>9</v>
      </c>
      <c r="E6" s="20">
        <v>59494</v>
      </c>
      <c r="F6" s="20" t="s">
        <v>59</v>
      </c>
      <c r="G6" s="21" t="s">
        <v>24</v>
      </c>
      <c r="H6" s="21">
        <v>89</v>
      </c>
      <c r="I6" s="22">
        <v>14</v>
      </c>
      <c r="J6" s="23" t="s">
        <v>56</v>
      </c>
      <c r="K6" s="21" t="s">
        <v>57</v>
      </c>
      <c r="L6" s="21" t="s">
        <v>56</v>
      </c>
      <c r="M6" s="22" t="s">
        <v>56</v>
      </c>
      <c r="N6" s="32">
        <f>VLOOKUP((H6+I6),Rabatt,2)</f>
        <v>0.05</v>
      </c>
      <c r="O6" s="103">
        <f t="shared" si="0"/>
        <v>0</v>
      </c>
      <c r="P6" s="103">
        <f t="shared" si="1"/>
        <v>0.02</v>
      </c>
      <c r="Q6" s="103">
        <f t="shared" si="2"/>
        <v>0.02</v>
      </c>
      <c r="R6" s="103">
        <f t="shared" si="3"/>
        <v>0.03</v>
      </c>
      <c r="S6" s="104">
        <f t="shared" si="4"/>
        <v>0.12000000000000001</v>
      </c>
    </row>
    <row r="7" spans="1:19" ht="12.75">
      <c r="A7" s="19">
        <v>2004</v>
      </c>
      <c r="B7" s="20" t="s">
        <v>8</v>
      </c>
      <c r="C7" s="20" t="s">
        <v>36</v>
      </c>
      <c r="D7" s="20" t="s">
        <v>10</v>
      </c>
      <c r="E7" s="20">
        <v>59494</v>
      </c>
      <c r="F7" s="20" t="s">
        <v>59</v>
      </c>
      <c r="G7" s="21" t="s">
        <v>27</v>
      </c>
      <c r="H7" s="21">
        <v>25</v>
      </c>
      <c r="I7" s="22">
        <v>12</v>
      </c>
      <c r="J7" s="23" t="s">
        <v>56</v>
      </c>
      <c r="K7" s="21" t="s">
        <v>57</v>
      </c>
      <c r="L7" s="21" t="s">
        <v>56</v>
      </c>
      <c r="M7" s="22" t="s">
        <v>56</v>
      </c>
      <c r="N7" s="32">
        <f>VLOOKUP((H7+I7),Rabatt,2)</f>
        <v>0.03</v>
      </c>
      <c r="O7" s="103">
        <f t="shared" si="0"/>
        <v>0</v>
      </c>
      <c r="P7" s="103">
        <f t="shared" si="1"/>
        <v>0.02</v>
      </c>
      <c r="Q7" s="103">
        <f t="shared" si="2"/>
        <v>0.02</v>
      </c>
      <c r="R7" s="103">
        <f t="shared" si="3"/>
        <v>0.03</v>
      </c>
      <c r="S7" s="104">
        <f t="shared" si="4"/>
        <v>0.1</v>
      </c>
    </row>
    <row r="8" spans="1:19" ht="12.75">
      <c r="A8" s="19">
        <v>2005</v>
      </c>
      <c r="B8" s="20" t="s">
        <v>11</v>
      </c>
      <c r="C8" s="20" t="s">
        <v>12</v>
      </c>
      <c r="D8" s="20" t="s">
        <v>13</v>
      </c>
      <c r="E8" s="20">
        <v>59494</v>
      </c>
      <c r="F8" s="20" t="s">
        <v>59</v>
      </c>
      <c r="G8" s="21" t="s">
        <v>24</v>
      </c>
      <c r="H8" s="21">
        <v>26</v>
      </c>
      <c r="I8" s="22">
        <v>0</v>
      </c>
      <c r="J8" s="23" t="s">
        <v>57</v>
      </c>
      <c r="K8" s="21" t="s">
        <v>56</v>
      </c>
      <c r="L8" s="21" t="s">
        <v>57</v>
      </c>
      <c r="M8" s="22" t="s">
        <v>57</v>
      </c>
      <c r="N8" s="32">
        <f>VLOOKUP((H8+I8),Rabatt,2)</f>
        <v>0.02</v>
      </c>
      <c r="O8" s="103">
        <f t="shared" si="0"/>
        <v>0</v>
      </c>
      <c r="P8" s="103">
        <f t="shared" si="1"/>
        <v>0</v>
      </c>
      <c r="Q8" s="103">
        <f t="shared" si="2"/>
        <v>0</v>
      </c>
      <c r="R8" s="103">
        <f t="shared" si="3"/>
        <v>0</v>
      </c>
      <c r="S8" s="104">
        <f t="shared" si="4"/>
        <v>0.02</v>
      </c>
    </row>
    <row r="9" spans="1:19" ht="12.75">
      <c r="A9" s="19">
        <v>2006</v>
      </c>
      <c r="B9" s="20" t="s">
        <v>11</v>
      </c>
      <c r="C9" s="20" t="s">
        <v>37</v>
      </c>
      <c r="D9" s="20" t="s">
        <v>14</v>
      </c>
      <c r="E9" s="20">
        <v>59494</v>
      </c>
      <c r="F9" s="20" t="s">
        <v>59</v>
      </c>
      <c r="G9" s="21" t="s">
        <v>24</v>
      </c>
      <c r="H9" s="21">
        <v>23</v>
      </c>
      <c r="I9" s="22">
        <v>0</v>
      </c>
      <c r="J9" s="23" t="s">
        <v>57</v>
      </c>
      <c r="K9" s="21" t="s">
        <v>56</v>
      </c>
      <c r="L9" s="21" t="s">
        <v>57</v>
      </c>
      <c r="M9" s="22" t="s">
        <v>57</v>
      </c>
      <c r="N9" s="32">
        <f>VLOOKUP((H9+I9),Rabatt,2)</f>
        <v>0.01</v>
      </c>
      <c r="O9" s="103">
        <f t="shared" si="0"/>
        <v>0</v>
      </c>
      <c r="P9" s="103">
        <f t="shared" si="1"/>
        <v>0</v>
      </c>
      <c r="Q9" s="103">
        <f t="shared" si="2"/>
        <v>0</v>
      </c>
      <c r="R9" s="103">
        <f t="shared" si="3"/>
        <v>0</v>
      </c>
      <c r="S9" s="104">
        <f t="shared" si="4"/>
        <v>0.01</v>
      </c>
    </row>
    <row r="10" spans="1:19" ht="12.75">
      <c r="A10" s="19">
        <v>2007</v>
      </c>
      <c r="B10" s="20" t="s">
        <v>11</v>
      </c>
      <c r="C10" s="20" t="s">
        <v>38</v>
      </c>
      <c r="D10" s="20" t="s">
        <v>15</v>
      </c>
      <c r="E10" s="20">
        <v>59494</v>
      </c>
      <c r="F10" s="20" t="s">
        <v>59</v>
      </c>
      <c r="G10" s="21" t="s">
        <v>27</v>
      </c>
      <c r="H10" s="21">
        <v>0</v>
      </c>
      <c r="I10" s="22">
        <v>12</v>
      </c>
      <c r="J10" s="23" t="s">
        <v>57</v>
      </c>
      <c r="K10" s="21" t="s">
        <v>56</v>
      </c>
      <c r="L10" s="21" t="s">
        <v>57</v>
      </c>
      <c r="M10" s="22" t="s">
        <v>56</v>
      </c>
      <c r="N10" s="32">
        <f>VLOOKUP((H10+I10),Rabatt,2)</f>
        <v>0</v>
      </c>
      <c r="O10" s="103">
        <f t="shared" si="0"/>
        <v>0.02</v>
      </c>
      <c r="P10" s="103">
        <f t="shared" si="1"/>
        <v>0</v>
      </c>
      <c r="Q10" s="103">
        <f t="shared" si="2"/>
        <v>0</v>
      </c>
      <c r="R10" s="103">
        <f t="shared" si="3"/>
        <v>0</v>
      </c>
      <c r="S10" s="104">
        <f t="shared" si="4"/>
        <v>0.02</v>
      </c>
    </row>
    <row r="11" spans="1:19" ht="13.5" thickBot="1">
      <c r="A11" s="24">
        <v>2008</v>
      </c>
      <c r="B11" s="25" t="s">
        <v>8</v>
      </c>
      <c r="C11" s="25" t="s">
        <v>39</v>
      </c>
      <c r="D11" s="25" t="s">
        <v>40</v>
      </c>
      <c r="E11" s="25">
        <v>59494</v>
      </c>
      <c r="F11" s="25" t="s">
        <v>59</v>
      </c>
      <c r="G11" s="26" t="s">
        <v>25</v>
      </c>
      <c r="H11" s="26">
        <v>55</v>
      </c>
      <c r="I11" s="27">
        <v>15</v>
      </c>
      <c r="J11" s="28" t="s">
        <v>57</v>
      </c>
      <c r="K11" s="26" t="s">
        <v>57</v>
      </c>
      <c r="L11" s="26" t="s">
        <v>57</v>
      </c>
      <c r="M11" s="27" t="s">
        <v>57</v>
      </c>
      <c r="N11" s="36">
        <f>VLOOKUP((H11+I11),Rabatt,2)</f>
        <v>0.05</v>
      </c>
      <c r="O11" s="105">
        <f t="shared" si="0"/>
        <v>0</v>
      </c>
      <c r="P11" s="105">
        <f t="shared" si="1"/>
        <v>0</v>
      </c>
      <c r="Q11" s="105">
        <f t="shared" si="2"/>
        <v>0</v>
      </c>
      <c r="R11" s="105">
        <f t="shared" si="3"/>
        <v>0</v>
      </c>
      <c r="S11" s="106">
        <f t="shared" si="4"/>
        <v>0.05</v>
      </c>
    </row>
    <row r="16" spans="2:10" ht="12.75">
      <c r="B16" s="5"/>
      <c r="E16" s="5"/>
      <c r="F16" s="5"/>
      <c r="G16" s="5"/>
      <c r="J16" t="s">
        <v>60</v>
      </c>
    </row>
    <row r="17" spans="2:10" ht="12.75">
      <c r="B17" s="6"/>
      <c r="E17" s="6"/>
      <c r="F17" s="6"/>
      <c r="G17" s="6"/>
      <c r="I17" s="5"/>
      <c r="J17" s="5"/>
    </row>
    <row r="18" spans="9:10" ht="12.75">
      <c r="I18" s="30">
        <v>1</v>
      </c>
      <c r="J18" s="29" t="s">
        <v>61</v>
      </c>
    </row>
    <row r="19" spans="9:10" ht="12.75">
      <c r="I19">
        <v>2</v>
      </c>
      <c r="J19" t="s">
        <v>62</v>
      </c>
    </row>
    <row r="20" spans="9:10" ht="12.75">
      <c r="I20">
        <v>3</v>
      </c>
      <c r="J20" t="s">
        <v>63</v>
      </c>
    </row>
    <row r="21" spans="9:10" ht="12.75">
      <c r="I21">
        <v>4</v>
      </c>
      <c r="J21" t="s">
        <v>64</v>
      </c>
    </row>
    <row r="23" ht="12.75">
      <c r="J23" t="s">
        <v>65</v>
      </c>
    </row>
  </sheetData>
  <mergeCells count="1">
    <mergeCell ref="A1:S1"/>
  </mergeCells>
  <printOptions gridLines="1" heading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Rechnungen  erstellen</dc:title>
  <dc:subject/>
  <dc:creator>Wilfried Schumacher</dc:creator>
  <cp:keywords>Grundlagen</cp:keywords>
  <dc:description/>
  <cp:lastModifiedBy>Horst Merschmann</cp:lastModifiedBy>
  <cp:lastPrinted>2004-11-13T13:25:10Z</cp:lastPrinted>
  <dcterms:created xsi:type="dcterms:W3CDTF">1997-04-02T19:37:49Z</dcterms:created>
  <dcterms:modified xsi:type="dcterms:W3CDTF">2005-05-11T17:28:18Z</dcterms:modified>
  <cp:category/>
  <cp:version/>
  <cp:contentType/>
  <cp:contentStatus/>
</cp:coreProperties>
</file>