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3"/>
  </bookViews>
  <sheets>
    <sheet name="LKI" sheetId="1" r:id="rId1"/>
    <sheet name="AD" sheetId="2" r:id="rId2"/>
    <sheet name="KK" sheetId="3" r:id="rId3"/>
    <sheet name="Statistik" sheetId="4" r:id="rId4"/>
  </sheets>
  <definedNames/>
  <calcPr fullCalcOnLoad="1"/>
</workbook>
</file>

<file path=xl/sharedStrings.xml><?xml version="1.0" encoding="utf-8"?>
<sst xmlns="http://schemas.openxmlformats.org/spreadsheetml/2006/main" count="141" uniqueCount="105">
  <si>
    <t>Artikelnummer</t>
  </si>
  <si>
    <t>Beschreibung</t>
  </si>
  <si>
    <t>Falco</t>
  </si>
  <si>
    <t>Schrank</t>
  </si>
  <si>
    <t>Creativo</t>
  </si>
  <si>
    <t>Duo</t>
  </si>
  <si>
    <t>Flavio</t>
  </si>
  <si>
    <t>Novo</t>
  </si>
  <si>
    <t>Uno</t>
  </si>
  <si>
    <t>Anna</t>
  </si>
  <si>
    <t>Tisch</t>
  </si>
  <si>
    <t>Bravia</t>
  </si>
  <si>
    <t>Creana</t>
  </si>
  <si>
    <t>Dora</t>
  </si>
  <si>
    <t>Evana</t>
  </si>
  <si>
    <t>Gina</t>
  </si>
  <si>
    <t>Helena</t>
  </si>
  <si>
    <t>Comfort I</t>
  </si>
  <si>
    <t>Stuhl</t>
  </si>
  <si>
    <t>Comfort II</t>
  </si>
  <si>
    <t>Comfort III</t>
  </si>
  <si>
    <t>Praktika I</t>
  </si>
  <si>
    <t>Praktika II</t>
  </si>
  <si>
    <t>Luxor I</t>
  </si>
  <si>
    <t>Luxor II</t>
  </si>
  <si>
    <t>Typ</t>
  </si>
  <si>
    <t>Bestand</t>
  </si>
  <si>
    <t>Mindestbestand</t>
  </si>
  <si>
    <t>Bewertung</t>
  </si>
  <si>
    <t>Artikelnummer:</t>
  </si>
  <si>
    <t>Kunden und Kundenrabatte</t>
  </si>
  <si>
    <t>KNR</t>
  </si>
  <si>
    <t>Anrede</t>
  </si>
  <si>
    <t>Firma</t>
  </si>
  <si>
    <t>Straße</t>
  </si>
  <si>
    <t>Ort</t>
  </si>
  <si>
    <t>Hubert König</t>
  </si>
  <si>
    <t>Lippstädter Str. 4</t>
  </si>
  <si>
    <t>59597 Erwitte</t>
  </si>
  <si>
    <t>Otto Kern</t>
  </si>
  <si>
    <t>Erwitter Str. 37</t>
  </si>
  <si>
    <t>59555 Lippstadt</t>
  </si>
  <si>
    <t>Herrn</t>
  </si>
  <si>
    <t>Klaus Wenner</t>
  </si>
  <si>
    <t>Buchenweg 12</t>
  </si>
  <si>
    <t xml:space="preserve">Frau </t>
  </si>
  <si>
    <t>Frauke Fraurich</t>
  </si>
  <si>
    <t>Frauenstr. 22</t>
  </si>
  <si>
    <t>40575 Münster</t>
  </si>
  <si>
    <t>Röhrich GmbH</t>
  </si>
  <si>
    <t>Karl-Friedrich-Platz 1</t>
  </si>
  <si>
    <t>80856 München</t>
  </si>
  <si>
    <t>Schleppdorf AG</t>
  </si>
  <si>
    <t>Wehener Weg 13</t>
  </si>
  <si>
    <t>50886 Köln</t>
  </si>
  <si>
    <t>Wembler KG</t>
  </si>
  <si>
    <t>Ost-West-Ring 24</t>
  </si>
  <si>
    <t>55555 Dortmund</t>
  </si>
  <si>
    <t>Kundenrabatt</t>
  </si>
  <si>
    <t>Mengenrabatte:</t>
  </si>
  <si>
    <t>Stückzahlen:</t>
  </si>
  <si>
    <t>Rabatt:</t>
  </si>
  <si>
    <t>Niedorf GmbH</t>
  </si>
  <si>
    <t>Karlauerstr. 22</t>
  </si>
  <si>
    <t>80047 München</t>
  </si>
  <si>
    <t>Peter Perssen</t>
  </si>
  <si>
    <t>Krankenhausweg 2</t>
  </si>
  <si>
    <t>10108 Berlin</t>
  </si>
  <si>
    <t>Trockel KG</t>
  </si>
  <si>
    <t>Schloßweg 12</t>
  </si>
  <si>
    <t>40532 Münster</t>
  </si>
  <si>
    <t>Einzelpreis</t>
  </si>
  <si>
    <t>Artikelstammdaten</t>
  </si>
  <si>
    <t>Lagerverwaltung/Kundeninformation</t>
  </si>
  <si>
    <t>Kundennummer:</t>
  </si>
  <si>
    <t>Name:</t>
  </si>
  <si>
    <t>Straße:</t>
  </si>
  <si>
    <t>Ort:</t>
  </si>
  <si>
    <t>Einzelpreis:</t>
  </si>
  <si>
    <t>Typ:</t>
  </si>
  <si>
    <t>Beschreibung:</t>
  </si>
  <si>
    <t>Rabattsätze:</t>
  </si>
  <si>
    <t>Kundenrabatt:</t>
  </si>
  <si>
    <t>Mengenrabatt:</t>
  </si>
  <si>
    <t>Mengen:</t>
  </si>
  <si>
    <t>Kalkulation:</t>
  </si>
  <si>
    <t>Stückpreis (netto):</t>
  </si>
  <si>
    <t>Listenpreis (netto):</t>
  </si>
  <si>
    <t>Stückpreis (brutto):</t>
  </si>
  <si>
    <t>Gesamtpreis (brutto):</t>
  </si>
  <si>
    <t>Gesamtpreis (netto):</t>
  </si>
  <si>
    <t>Bestand:</t>
  </si>
  <si>
    <t>Bestellung:</t>
  </si>
  <si>
    <t>Brutto-Umsatz</t>
  </si>
  <si>
    <t>Differenz</t>
  </si>
  <si>
    <t>Summe:</t>
  </si>
  <si>
    <t>Min:</t>
  </si>
  <si>
    <t>Max:</t>
  </si>
  <si>
    <t>Durchschnitt:</t>
  </si>
  <si>
    <t>Unternehmen mit 2% Rabatt?</t>
  </si>
  <si>
    <t>Unternehmen mit spezieller Anrede?</t>
  </si>
  <si>
    <t>Anteil am 
Gesamtumsatz:</t>
  </si>
  <si>
    <t>Auswertung der Umsatzstatistik</t>
  </si>
  <si>
    <t>Netto-Umsatz
(Brutto-Rabatt)</t>
  </si>
  <si>
    <t>Sachbearbeiter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</si>
</sst>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_-* #,##0.00\ [$€]_-;\-* #,##0.00\ [$€]_-;_-* &quot;-&quot;??\ [$€]_-;_-@_-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9" fontId="0" fillId="3" borderId="3" xfId="18" applyFill="1" applyBorder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4" borderId="7" xfId="0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5" fillId="5" borderId="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0" fontId="0" fillId="3" borderId="8" xfId="18" applyNumberFormat="1" applyFill="1" applyBorder="1" applyAlignment="1">
      <alignment/>
    </xf>
    <xf numFmtId="0" fontId="0" fillId="3" borderId="9" xfId="0" applyFill="1" applyBorder="1" applyAlignment="1">
      <alignment/>
    </xf>
    <xf numFmtId="10" fontId="0" fillId="3" borderId="4" xfId="18" applyNumberFormat="1" applyFill="1" applyBorder="1" applyAlignment="1">
      <alignment/>
    </xf>
    <xf numFmtId="0" fontId="6" fillId="5" borderId="0" xfId="0" applyFont="1" applyFill="1" applyAlignment="1">
      <alignment/>
    </xf>
    <xf numFmtId="9" fontId="0" fillId="3" borderId="16" xfId="18" applyFill="1" applyBorder="1" applyAlignment="1">
      <alignment/>
    </xf>
    <xf numFmtId="173" fontId="0" fillId="4" borderId="8" xfId="17" applyFill="1" applyBorder="1" applyAlignment="1">
      <alignment/>
    </xf>
    <xf numFmtId="173" fontId="0" fillId="3" borderId="8" xfId="17" applyFill="1" applyBorder="1" applyAlignment="1">
      <alignment/>
    </xf>
    <xf numFmtId="173" fontId="0" fillId="3" borderId="4" xfId="17" applyFill="1" applyBorder="1" applyAlignment="1">
      <alignment/>
    </xf>
    <xf numFmtId="173" fontId="0" fillId="3" borderId="3" xfId="17" applyFill="1" applyBorder="1" applyAlignment="1">
      <alignment/>
    </xf>
    <xf numFmtId="173" fontId="0" fillId="3" borderId="9" xfId="17" applyFill="1" applyBorder="1" applyAlignment="1">
      <alignment/>
    </xf>
    <xf numFmtId="173" fontId="0" fillId="3" borderId="17" xfId="17" applyFill="1" applyBorder="1" applyAlignment="1">
      <alignment/>
    </xf>
    <xf numFmtId="173" fontId="0" fillId="3" borderId="9" xfId="17" applyFill="1" applyBorder="1" applyAlignment="1">
      <alignment horizontal="left" indent="1"/>
    </xf>
    <xf numFmtId="173" fontId="0" fillId="3" borderId="6" xfId="17" applyFill="1" applyBorder="1" applyAlignment="1">
      <alignment/>
    </xf>
    <xf numFmtId="173" fontId="0" fillId="4" borderId="4" xfId="17" applyFill="1" applyBorder="1" applyAlignment="1">
      <alignment/>
    </xf>
    <xf numFmtId="0" fontId="0" fillId="2" borderId="18" xfId="0" applyFill="1" applyBorder="1" applyAlignment="1">
      <alignment/>
    </xf>
    <xf numFmtId="173" fontId="0" fillId="3" borderId="19" xfId="17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173" fontId="0" fillId="3" borderId="6" xfId="17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3"/>
  <sheetViews>
    <sheetView workbookViewId="0" topLeftCell="A1">
      <selection activeCell="B10" sqref="B10"/>
    </sheetView>
  </sheetViews>
  <sheetFormatPr defaultColWidth="11.421875" defaultRowHeight="12.75"/>
  <cols>
    <col min="1" max="1" width="16.00390625" style="0" customWidth="1"/>
    <col min="2" max="2" width="6.00390625" style="0" bestFit="1" customWidth="1"/>
    <col min="4" max="4" width="13.140625" style="0" bestFit="1" customWidth="1"/>
    <col min="5" max="5" width="18.57421875" style="0" bestFit="1" customWidth="1"/>
    <col min="6" max="6" width="15.00390625" style="0" customWidth="1"/>
  </cols>
  <sheetData>
    <row r="1" spans="1:9" ht="18">
      <c r="A1" s="29" t="s">
        <v>73</v>
      </c>
      <c r="B1" s="30"/>
      <c r="C1" s="30"/>
      <c r="D1" s="30"/>
      <c r="E1" s="30"/>
      <c r="F1" s="30"/>
      <c r="G1" s="30"/>
      <c r="H1" s="30"/>
      <c r="I1" s="30"/>
    </row>
    <row r="2" spans="1:9" ht="13.5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13.5" thickBot="1">
      <c r="A3" s="44" t="s">
        <v>74</v>
      </c>
      <c r="B3" s="45">
        <v>2001</v>
      </c>
      <c r="C3" s="30"/>
      <c r="D3" s="3" t="s">
        <v>75</v>
      </c>
      <c r="E3" s="13" t="s">
        <v>76</v>
      </c>
      <c r="F3" s="4" t="s">
        <v>77</v>
      </c>
      <c r="G3" s="30"/>
      <c r="H3" s="30"/>
      <c r="I3" s="30"/>
    </row>
    <row r="4" spans="1:9" ht="13.5" thickBot="1">
      <c r="A4" s="30"/>
      <c r="B4" s="32"/>
      <c r="C4" s="30"/>
      <c r="D4" s="14" t="str">
        <f>VLOOKUP($B$3,KK!$A$4:$F$13,3)</f>
        <v>Hubert König</v>
      </c>
      <c r="E4" s="15" t="str">
        <f>VLOOKUP($B$3,KK!$A$4:$F$13,4)</f>
        <v>Lippstädter Str. 4</v>
      </c>
      <c r="F4" s="16" t="str">
        <f>VLOOKUP($B$3,KK!$A$4:$F$13,5)</f>
        <v>59597 Erwitte</v>
      </c>
      <c r="G4" s="30"/>
      <c r="H4" s="30"/>
      <c r="I4" s="30"/>
    </row>
    <row r="5" spans="1:9" ht="13.5" thickBot="1">
      <c r="A5" s="30"/>
      <c r="B5" s="46"/>
      <c r="C5" s="30"/>
      <c r="D5" s="32"/>
      <c r="E5" s="32"/>
      <c r="F5" s="32"/>
      <c r="G5" s="30"/>
      <c r="H5" s="30"/>
      <c r="I5" s="30"/>
    </row>
    <row r="6" spans="1:9" ht="13.5" thickBot="1">
      <c r="A6" s="44" t="s">
        <v>29</v>
      </c>
      <c r="B6" s="45">
        <v>1005</v>
      </c>
      <c r="C6" s="30"/>
      <c r="D6" s="3" t="s">
        <v>80</v>
      </c>
      <c r="E6" s="13" t="s">
        <v>79</v>
      </c>
      <c r="F6" s="4" t="s">
        <v>78</v>
      </c>
      <c r="G6" s="30"/>
      <c r="H6" s="30"/>
      <c r="I6" s="30"/>
    </row>
    <row r="7" spans="1:9" ht="13.5" thickBot="1">
      <c r="A7" s="30"/>
      <c r="B7" s="32"/>
      <c r="C7" s="30"/>
      <c r="D7" s="14" t="str">
        <f>VLOOKUP($B$6,'AD'!$A$4:$G$23,2)</f>
        <v>Novo</v>
      </c>
      <c r="E7" s="15" t="str">
        <f>VLOOKUP($B$6,'AD'!$A$4:$G$23,3)</f>
        <v>Schrank</v>
      </c>
      <c r="F7" s="87">
        <f>VLOOKUP($B$6,'AD'!$A$4:$G$23,4)</f>
        <v>98</v>
      </c>
      <c r="G7" s="30"/>
      <c r="H7" s="30"/>
      <c r="I7" s="30"/>
    </row>
    <row r="8" spans="1:9" ht="13.5" thickBot="1">
      <c r="A8" s="30"/>
      <c r="B8" s="32"/>
      <c r="C8" s="30"/>
      <c r="D8" s="30"/>
      <c r="E8" s="30"/>
      <c r="F8" s="30"/>
      <c r="G8" s="30"/>
      <c r="H8" s="30"/>
      <c r="I8" s="30"/>
    </row>
    <row r="9" spans="1:9" ht="13.5" thickBot="1">
      <c r="A9" s="44" t="s">
        <v>84</v>
      </c>
      <c r="B9" s="45">
        <v>10</v>
      </c>
      <c r="C9" s="30"/>
      <c r="D9" s="11" t="s">
        <v>91</v>
      </c>
      <c r="E9" s="54">
        <f>VLOOKUP(B6,'AD'!A4:G23,5)</f>
        <v>80</v>
      </c>
      <c r="F9" s="30"/>
      <c r="G9" s="30"/>
      <c r="H9" s="30"/>
      <c r="I9" s="30"/>
    </row>
    <row r="10" spans="1:9" ht="13.5" thickBot="1">
      <c r="A10" s="30"/>
      <c r="B10" s="30"/>
      <c r="C10" s="30"/>
      <c r="D10" s="21" t="s">
        <v>92</v>
      </c>
      <c r="E10" s="55" t="str">
        <f>IF(E9-B9-VLOOKUP(B6,'AD'!A4:G23,6)&gt;0,"ja","nein")</f>
        <v>ja</v>
      </c>
      <c r="F10" s="30"/>
      <c r="G10" s="30"/>
      <c r="H10" s="30"/>
      <c r="I10" s="30"/>
    </row>
    <row r="11" spans="1:9" ht="12.75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2.7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3.5" thickBot="1">
      <c r="A13" s="31" t="s">
        <v>81</v>
      </c>
      <c r="B13" s="30"/>
      <c r="C13" s="30"/>
      <c r="D13" s="33"/>
      <c r="E13" s="34" t="s">
        <v>85</v>
      </c>
      <c r="F13" s="30"/>
      <c r="G13" s="30"/>
      <c r="H13" s="30"/>
      <c r="I13" s="30"/>
    </row>
    <row r="14" spans="1:9" ht="12.75">
      <c r="A14" s="10" t="s">
        <v>82</v>
      </c>
      <c r="B14" s="28">
        <f>VLOOKUP(B3,KK!A4:F13,6)</f>
        <v>0.02</v>
      </c>
      <c r="C14" s="30"/>
      <c r="D14" s="33"/>
      <c r="E14" s="17" t="s">
        <v>87</v>
      </c>
      <c r="F14" s="73">
        <f>F7</f>
        <v>98</v>
      </c>
      <c r="G14" s="30"/>
      <c r="H14" s="30"/>
      <c r="I14" s="30"/>
    </row>
    <row r="15" spans="1:9" ht="13.5" thickBot="1">
      <c r="A15" s="20" t="s">
        <v>83</v>
      </c>
      <c r="B15" s="69">
        <f>IF(B9&gt;=10,VLOOKUP(LKI!B9,KK!A18:B21,2),0)</f>
        <v>0.05</v>
      </c>
      <c r="C15" s="30"/>
      <c r="D15" s="33"/>
      <c r="E15" s="18" t="s">
        <v>82</v>
      </c>
      <c r="F15" s="74">
        <f>F14*B14</f>
        <v>1.96</v>
      </c>
      <c r="G15" s="30"/>
      <c r="H15" s="30"/>
      <c r="I15" s="30"/>
    </row>
    <row r="16" spans="1:9" ht="12.75">
      <c r="A16" s="30"/>
      <c r="B16" s="30"/>
      <c r="C16" s="30"/>
      <c r="D16" s="33"/>
      <c r="E16" s="18" t="s">
        <v>83</v>
      </c>
      <c r="F16" s="74">
        <f>F14*B15</f>
        <v>4.9</v>
      </c>
      <c r="G16" s="30"/>
      <c r="H16" s="30"/>
      <c r="I16" s="30"/>
    </row>
    <row r="17" spans="1:9" ht="12.75">
      <c r="A17" s="30"/>
      <c r="B17" s="30"/>
      <c r="C17" s="30"/>
      <c r="D17" s="33"/>
      <c r="E17" s="19" t="s">
        <v>86</v>
      </c>
      <c r="F17" s="74">
        <f>F14-F15-F16</f>
        <v>91.14</v>
      </c>
      <c r="G17" s="30"/>
      <c r="H17" s="30"/>
      <c r="I17" s="30"/>
    </row>
    <row r="18" spans="1:9" ht="12.75">
      <c r="A18" s="30"/>
      <c r="B18" s="30"/>
      <c r="C18" s="30"/>
      <c r="D18" s="30"/>
      <c r="E18" s="19" t="s">
        <v>88</v>
      </c>
      <c r="F18" s="76">
        <f>F17*1.16</f>
        <v>105.7224</v>
      </c>
      <c r="G18" s="30"/>
      <c r="H18" s="30"/>
      <c r="I18" s="30"/>
    </row>
    <row r="19" spans="1:9" ht="12.75">
      <c r="A19" s="30"/>
      <c r="B19" s="30"/>
      <c r="C19" s="30"/>
      <c r="D19" s="30"/>
      <c r="E19" s="19" t="s">
        <v>90</v>
      </c>
      <c r="F19" s="74">
        <f>F17*B9</f>
        <v>911.4</v>
      </c>
      <c r="G19" s="30"/>
      <c r="H19" s="30"/>
      <c r="I19" s="30"/>
    </row>
    <row r="20" spans="1:9" ht="13.5" thickBot="1">
      <c r="A20" s="30"/>
      <c r="B20" s="30"/>
      <c r="C20" s="30"/>
      <c r="D20" s="30"/>
      <c r="E20" s="20" t="s">
        <v>89</v>
      </c>
      <c r="F20" s="77">
        <f>F18*B9</f>
        <v>1057.224</v>
      </c>
      <c r="G20" s="30"/>
      <c r="H20" s="30"/>
      <c r="I20" s="30"/>
    </row>
    <row r="21" spans="1:9" ht="12.7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30"/>
    </row>
  </sheetData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27"/>
  <sheetViews>
    <sheetView workbookViewId="0" topLeftCell="A1">
      <selection activeCell="G4" sqref="G4"/>
    </sheetView>
  </sheetViews>
  <sheetFormatPr defaultColWidth="11.421875" defaultRowHeight="12.75"/>
  <cols>
    <col min="1" max="1" width="14.57421875" style="0" customWidth="1"/>
    <col min="2" max="2" width="13.421875" style="0" bestFit="1" customWidth="1"/>
    <col min="3" max="3" width="7.8515625" style="0" bestFit="1" customWidth="1"/>
    <col min="4" max="4" width="11.57421875" style="0" bestFit="1" customWidth="1"/>
    <col min="5" max="5" width="8.28125" style="0" bestFit="1" customWidth="1"/>
    <col min="6" max="6" width="15.140625" style="1" bestFit="1" customWidth="1"/>
  </cols>
  <sheetData>
    <row r="1" spans="1:12" ht="18">
      <c r="A1" s="49" t="s">
        <v>72</v>
      </c>
      <c r="B1" s="47"/>
      <c r="C1" s="47"/>
      <c r="D1" s="47"/>
      <c r="E1" s="47"/>
      <c r="F1" s="48"/>
      <c r="G1" s="47"/>
      <c r="H1" s="47"/>
      <c r="I1" s="47"/>
      <c r="J1" s="47"/>
      <c r="K1" s="53"/>
      <c r="L1" s="53"/>
    </row>
    <row r="2" spans="1:12" ht="13.5" thickBot="1">
      <c r="A2" s="47"/>
      <c r="B2" s="47"/>
      <c r="C2" s="47"/>
      <c r="D2" s="47"/>
      <c r="E2" s="47"/>
      <c r="F2" s="48"/>
      <c r="G2" s="47"/>
      <c r="H2" s="47"/>
      <c r="I2" s="47"/>
      <c r="J2" s="47"/>
      <c r="K2" s="53"/>
      <c r="L2" s="53"/>
    </row>
    <row r="3" spans="1:10" ht="12.75">
      <c r="A3" s="8" t="s">
        <v>0</v>
      </c>
      <c r="B3" s="9" t="s">
        <v>1</v>
      </c>
      <c r="C3" s="9" t="s">
        <v>25</v>
      </c>
      <c r="D3" s="2" t="s">
        <v>71</v>
      </c>
      <c r="E3" s="9" t="s">
        <v>26</v>
      </c>
      <c r="F3" s="9" t="s">
        <v>27</v>
      </c>
      <c r="G3" s="5" t="s">
        <v>28</v>
      </c>
      <c r="H3" s="47"/>
      <c r="I3" s="47"/>
      <c r="J3" s="47"/>
    </row>
    <row r="4" spans="1:10" ht="12.75">
      <c r="A4" s="22">
        <v>1001</v>
      </c>
      <c r="B4" s="23" t="s">
        <v>2</v>
      </c>
      <c r="C4" s="23" t="s">
        <v>3</v>
      </c>
      <c r="D4" s="70">
        <v>745</v>
      </c>
      <c r="E4" s="23">
        <v>150</v>
      </c>
      <c r="F4" s="35">
        <f>IF(AND(C4="Stuhl",D4&lt;500),80,IF(AND(C4="Stuhl",D4&gt;=500),40,20))</f>
        <v>20</v>
      </c>
      <c r="G4" s="26" t="str">
        <f>IF(E4&lt;=F4,"Warnung!!","O.K.")</f>
        <v>O.K.</v>
      </c>
      <c r="H4" s="47"/>
      <c r="I4" s="47"/>
      <c r="J4" s="47"/>
    </row>
    <row r="5" spans="1:10" ht="12.75">
      <c r="A5" s="22">
        <v>1002</v>
      </c>
      <c r="B5" s="23" t="s">
        <v>4</v>
      </c>
      <c r="C5" s="23" t="s">
        <v>3</v>
      </c>
      <c r="D5" s="70">
        <v>389</v>
      </c>
      <c r="E5" s="23">
        <v>180</v>
      </c>
      <c r="F5" s="35">
        <f aca="true" t="shared" si="0" ref="F5:F17">IF(AND(C5="Stuhl",D5&lt;500),80,IF(AND(C5="Stuhl",D5&gt;=500),40,20))</f>
        <v>20</v>
      </c>
      <c r="G5" s="26" t="str">
        <f aca="true" t="shared" si="1" ref="G5:G23">IF(E5&lt;=F5,"Warnung!!","O.K.")</f>
        <v>O.K.</v>
      </c>
      <c r="H5" s="47"/>
      <c r="I5" s="47"/>
      <c r="J5" s="47"/>
    </row>
    <row r="6" spans="1:10" ht="12.75">
      <c r="A6" s="22">
        <v>1003</v>
      </c>
      <c r="B6" s="23" t="s">
        <v>5</v>
      </c>
      <c r="C6" s="23" t="s">
        <v>3</v>
      </c>
      <c r="D6" s="70">
        <v>456</v>
      </c>
      <c r="E6" s="23">
        <v>225</v>
      </c>
      <c r="F6" s="35">
        <f t="shared" si="0"/>
        <v>20</v>
      </c>
      <c r="G6" s="26" t="str">
        <f t="shared" si="1"/>
        <v>O.K.</v>
      </c>
      <c r="H6" s="47"/>
      <c r="I6" s="47"/>
      <c r="J6" s="47"/>
    </row>
    <row r="7" spans="1:10" ht="12.75">
      <c r="A7" s="22">
        <v>1004</v>
      </c>
      <c r="B7" s="23" t="s">
        <v>6</v>
      </c>
      <c r="C7" s="23" t="s">
        <v>3</v>
      </c>
      <c r="D7" s="70">
        <v>334</v>
      </c>
      <c r="E7" s="23">
        <v>100</v>
      </c>
      <c r="F7" s="35">
        <f t="shared" si="0"/>
        <v>20</v>
      </c>
      <c r="G7" s="26" t="str">
        <f t="shared" si="1"/>
        <v>O.K.</v>
      </c>
      <c r="H7" s="47"/>
      <c r="I7" s="47"/>
      <c r="J7" s="47"/>
    </row>
    <row r="8" spans="1:10" ht="12.75">
      <c r="A8" s="22">
        <v>1005</v>
      </c>
      <c r="B8" s="23" t="s">
        <v>7</v>
      </c>
      <c r="C8" s="23" t="s">
        <v>3</v>
      </c>
      <c r="D8" s="70">
        <v>98</v>
      </c>
      <c r="E8" s="23">
        <v>80</v>
      </c>
      <c r="F8" s="35">
        <f t="shared" si="0"/>
        <v>20</v>
      </c>
      <c r="G8" s="26" t="str">
        <f t="shared" si="1"/>
        <v>O.K.</v>
      </c>
      <c r="H8" s="47"/>
      <c r="I8" s="47"/>
      <c r="J8" s="47"/>
    </row>
    <row r="9" spans="1:10" ht="12.75">
      <c r="A9" s="22">
        <v>1006</v>
      </c>
      <c r="B9" s="23" t="s">
        <v>8</v>
      </c>
      <c r="C9" s="23" t="s">
        <v>3</v>
      </c>
      <c r="D9" s="70">
        <v>884</v>
      </c>
      <c r="E9" s="23">
        <v>229</v>
      </c>
      <c r="F9" s="35">
        <f t="shared" si="0"/>
        <v>20</v>
      </c>
      <c r="G9" s="26" t="str">
        <f t="shared" si="1"/>
        <v>O.K.</v>
      </c>
      <c r="H9" s="47"/>
      <c r="I9" s="47"/>
      <c r="J9" s="47"/>
    </row>
    <row r="10" spans="1:10" ht="12.75">
      <c r="A10" s="22">
        <v>1007</v>
      </c>
      <c r="B10" s="23" t="s">
        <v>9</v>
      </c>
      <c r="C10" s="23" t="s">
        <v>10</v>
      </c>
      <c r="D10" s="70">
        <v>659</v>
      </c>
      <c r="E10" s="23">
        <v>63</v>
      </c>
      <c r="F10" s="35">
        <f t="shared" si="0"/>
        <v>20</v>
      </c>
      <c r="G10" s="26" t="str">
        <f t="shared" si="1"/>
        <v>O.K.</v>
      </c>
      <c r="H10" s="47"/>
      <c r="I10" s="47"/>
      <c r="J10" s="47"/>
    </row>
    <row r="11" spans="1:10" ht="12.75">
      <c r="A11" s="22">
        <v>1008</v>
      </c>
      <c r="B11" s="23" t="s">
        <v>11</v>
      </c>
      <c r="C11" s="23" t="s">
        <v>10</v>
      </c>
      <c r="D11" s="70">
        <v>468</v>
      </c>
      <c r="E11" s="23">
        <v>150</v>
      </c>
      <c r="F11" s="35">
        <f t="shared" si="0"/>
        <v>20</v>
      </c>
      <c r="G11" s="26" t="str">
        <f t="shared" si="1"/>
        <v>O.K.</v>
      </c>
      <c r="H11" s="47"/>
      <c r="I11" s="47"/>
      <c r="J11" s="47"/>
    </row>
    <row r="12" spans="1:10" ht="12.75">
      <c r="A12" s="22">
        <v>1009</v>
      </c>
      <c r="B12" s="23" t="s">
        <v>12</v>
      </c>
      <c r="C12" s="23" t="s">
        <v>10</v>
      </c>
      <c r="D12" s="70">
        <v>558</v>
      </c>
      <c r="E12" s="23">
        <v>150</v>
      </c>
      <c r="F12" s="35">
        <f t="shared" si="0"/>
        <v>20</v>
      </c>
      <c r="G12" s="26" t="str">
        <f t="shared" si="1"/>
        <v>O.K.</v>
      </c>
      <c r="H12" s="47"/>
      <c r="I12" s="47"/>
      <c r="J12" s="47"/>
    </row>
    <row r="13" spans="1:10" ht="12.75">
      <c r="A13" s="22">
        <v>1010</v>
      </c>
      <c r="B13" s="23" t="s">
        <v>13</v>
      </c>
      <c r="C13" s="23" t="s">
        <v>10</v>
      </c>
      <c r="D13" s="70">
        <v>451</v>
      </c>
      <c r="E13" s="23">
        <v>150</v>
      </c>
      <c r="F13" s="35">
        <f t="shared" si="0"/>
        <v>20</v>
      </c>
      <c r="G13" s="26" t="str">
        <f t="shared" si="1"/>
        <v>O.K.</v>
      </c>
      <c r="H13" s="47"/>
      <c r="I13" s="47"/>
      <c r="J13" s="47"/>
    </row>
    <row r="14" spans="1:10" ht="12.75">
      <c r="A14" s="22">
        <v>1011</v>
      </c>
      <c r="B14" s="23" t="s">
        <v>14</v>
      </c>
      <c r="C14" s="23" t="s">
        <v>10</v>
      </c>
      <c r="D14" s="70">
        <v>156</v>
      </c>
      <c r="E14" s="23">
        <v>150</v>
      </c>
      <c r="F14" s="35">
        <f t="shared" si="0"/>
        <v>20</v>
      </c>
      <c r="G14" s="26" t="str">
        <f t="shared" si="1"/>
        <v>O.K.</v>
      </c>
      <c r="H14" s="47"/>
      <c r="I14" s="47"/>
      <c r="J14" s="47"/>
    </row>
    <row r="15" spans="1:10" ht="12.75">
      <c r="A15" s="22">
        <v>1012</v>
      </c>
      <c r="B15" s="23" t="s">
        <v>15</v>
      </c>
      <c r="C15" s="23" t="s">
        <v>10</v>
      </c>
      <c r="D15" s="70">
        <v>554</v>
      </c>
      <c r="E15" s="23">
        <v>150</v>
      </c>
      <c r="F15" s="35">
        <f t="shared" si="0"/>
        <v>20</v>
      </c>
      <c r="G15" s="26" t="str">
        <f t="shared" si="1"/>
        <v>O.K.</v>
      </c>
      <c r="H15" s="47"/>
      <c r="I15" s="47"/>
      <c r="J15" s="47"/>
    </row>
    <row r="16" spans="1:10" ht="12.75">
      <c r="A16" s="22">
        <v>1013</v>
      </c>
      <c r="B16" s="23" t="s">
        <v>16</v>
      </c>
      <c r="C16" s="23" t="s">
        <v>10</v>
      </c>
      <c r="D16" s="70">
        <v>115</v>
      </c>
      <c r="E16" s="23">
        <v>150</v>
      </c>
      <c r="F16" s="35">
        <f t="shared" si="0"/>
        <v>20</v>
      </c>
      <c r="G16" s="26" t="str">
        <f t="shared" si="1"/>
        <v>O.K.</v>
      </c>
      <c r="H16" s="47"/>
      <c r="I16" s="47"/>
      <c r="J16" s="47"/>
    </row>
    <row r="17" spans="1:10" ht="12.75">
      <c r="A17" s="22">
        <v>1014</v>
      </c>
      <c r="B17" s="23" t="s">
        <v>17</v>
      </c>
      <c r="C17" s="23" t="s">
        <v>18</v>
      </c>
      <c r="D17" s="70">
        <v>225</v>
      </c>
      <c r="E17" s="23">
        <v>400</v>
      </c>
      <c r="F17" s="35">
        <f t="shared" si="0"/>
        <v>80</v>
      </c>
      <c r="G17" s="26" t="str">
        <f t="shared" si="1"/>
        <v>O.K.</v>
      </c>
      <c r="H17" s="47"/>
      <c r="I17" s="47"/>
      <c r="J17" s="47"/>
    </row>
    <row r="18" spans="1:10" ht="12.75">
      <c r="A18" s="22">
        <v>1015</v>
      </c>
      <c r="B18" s="23" t="s">
        <v>19</v>
      </c>
      <c r="C18" s="23" t="s">
        <v>18</v>
      </c>
      <c r="D18" s="70">
        <v>365</v>
      </c>
      <c r="E18" s="23">
        <v>440</v>
      </c>
      <c r="F18" s="35">
        <f aca="true" t="shared" si="2" ref="F18:F23">IF(AND(C18="Stuhl",D18&lt;500),80,IF(AND(C18="Stuhl",D18&gt;=500),40,20))</f>
        <v>80</v>
      </c>
      <c r="G18" s="26" t="str">
        <f t="shared" si="1"/>
        <v>O.K.</v>
      </c>
      <c r="H18" s="47"/>
      <c r="I18" s="47"/>
      <c r="J18" s="47"/>
    </row>
    <row r="19" spans="1:10" ht="12.75">
      <c r="A19" s="22">
        <v>1016</v>
      </c>
      <c r="B19" s="23" t="s">
        <v>20</v>
      </c>
      <c r="C19" s="23" t="s">
        <v>18</v>
      </c>
      <c r="D19" s="70">
        <v>449</v>
      </c>
      <c r="E19" s="23">
        <v>480</v>
      </c>
      <c r="F19" s="35">
        <f t="shared" si="2"/>
        <v>80</v>
      </c>
      <c r="G19" s="26" t="str">
        <f t="shared" si="1"/>
        <v>O.K.</v>
      </c>
      <c r="H19" s="47"/>
      <c r="I19" s="47"/>
      <c r="J19" s="47"/>
    </row>
    <row r="20" spans="1:10" ht="12.75">
      <c r="A20" s="22">
        <v>1017</v>
      </c>
      <c r="B20" s="23" t="s">
        <v>21</v>
      </c>
      <c r="C20" s="23" t="s">
        <v>18</v>
      </c>
      <c r="D20" s="70">
        <v>659</v>
      </c>
      <c r="E20" s="23">
        <v>420</v>
      </c>
      <c r="F20" s="35">
        <f t="shared" si="2"/>
        <v>40</v>
      </c>
      <c r="G20" s="26" t="str">
        <f t="shared" si="1"/>
        <v>O.K.</v>
      </c>
      <c r="H20" s="47"/>
      <c r="I20" s="47"/>
      <c r="J20" s="47"/>
    </row>
    <row r="21" spans="1:10" ht="12.75">
      <c r="A21" s="22">
        <v>1018</v>
      </c>
      <c r="B21" s="23" t="s">
        <v>22</v>
      </c>
      <c r="C21" s="23" t="s">
        <v>18</v>
      </c>
      <c r="D21" s="70">
        <v>875</v>
      </c>
      <c r="E21" s="23">
        <v>360</v>
      </c>
      <c r="F21" s="35">
        <f t="shared" si="2"/>
        <v>40</v>
      </c>
      <c r="G21" s="26" t="str">
        <f t="shared" si="1"/>
        <v>O.K.</v>
      </c>
      <c r="H21" s="47"/>
      <c r="I21" s="47"/>
      <c r="J21" s="47"/>
    </row>
    <row r="22" spans="1:10" ht="12.75">
      <c r="A22" s="22">
        <v>1019</v>
      </c>
      <c r="B22" s="23" t="s">
        <v>23</v>
      </c>
      <c r="C22" s="23" t="s">
        <v>18</v>
      </c>
      <c r="D22" s="70">
        <v>698</v>
      </c>
      <c r="E22" s="23">
        <v>380</v>
      </c>
      <c r="F22" s="35">
        <f t="shared" si="2"/>
        <v>40</v>
      </c>
      <c r="G22" s="26" t="str">
        <f t="shared" si="1"/>
        <v>O.K.</v>
      </c>
      <c r="H22" s="47"/>
      <c r="I22" s="47"/>
      <c r="J22" s="47"/>
    </row>
    <row r="23" spans="1:10" ht="13.5" thickBot="1">
      <c r="A23" s="24">
        <v>1020</v>
      </c>
      <c r="B23" s="25" t="s">
        <v>24</v>
      </c>
      <c r="C23" s="25" t="s">
        <v>18</v>
      </c>
      <c r="D23" s="78">
        <v>1249</v>
      </c>
      <c r="E23" s="25">
        <v>280</v>
      </c>
      <c r="F23" s="12">
        <f t="shared" si="2"/>
        <v>40</v>
      </c>
      <c r="G23" s="27" t="str">
        <f t="shared" si="1"/>
        <v>O.K.</v>
      </c>
      <c r="H23" s="47"/>
      <c r="I23" s="47"/>
      <c r="J23" s="47"/>
    </row>
    <row r="24" spans="1:10" ht="12.75">
      <c r="A24" s="47"/>
      <c r="B24" s="47"/>
      <c r="C24" s="47"/>
      <c r="D24" s="47"/>
      <c r="E24" s="47"/>
      <c r="F24" s="48"/>
      <c r="G24" s="47"/>
      <c r="H24" s="47"/>
      <c r="I24" s="47"/>
      <c r="J24" s="47"/>
    </row>
    <row r="25" spans="1:10" ht="12.75">
      <c r="A25" s="47"/>
      <c r="B25" s="47"/>
      <c r="C25" s="47"/>
      <c r="D25" s="47"/>
      <c r="E25" s="47"/>
      <c r="F25" s="48"/>
      <c r="G25" s="47"/>
      <c r="H25" s="47"/>
      <c r="I25" s="47"/>
      <c r="J25" s="47"/>
    </row>
    <row r="26" spans="1:10" ht="12.75">
      <c r="A26" s="47"/>
      <c r="B26" s="47"/>
      <c r="C26" s="47"/>
      <c r="D26" s="47"/>
      <c r="E26" s="47"/>
      <c r="F26" s="48"/>
      <c r="G26" s="47"/>
      <c r="H26" s="47"/>
      <c r="I26" s="47"/>
      <c r="J26" s="47"/>
    </row>
    <row r="27" spans="1:10" ht="12.75">
      <c r="A27" s="47"/>
      <c r="B27" s="47"/>
      <c r="C27" s="47"/>
      <c r="D27" s="47"/>
      <c r="E27" s="47"/>
      <c r="F27" s="48"/>
      <c r="G27" s="47"/>
      <c r="H27" s="47"/>
      <c r="I27" s="47"/>
      <c r="J27" s="47"/>
    </row>
  </sheetData>
  <printOptions gridLines="1" headings="1"/>
  <pageMargins left="0.43" right="0.32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27"/>
  <sheetViews>
    <sheetView workbookViewId="0" topLeftCell="A1">
      <selection activeCell="B21" sqref="B21"/>
    </sheetView>
  </sheetViews>
  <sheetFormatPr defaultColWidth="11.421875" defaultRowHeight="12.75"/>
  <cols>
    <col min="1" max="1" width="12.8515625" style="0" customWidth="1"/>
    <col min="2" max="2" width="7.57421875" style="0" bestFit="1" customWidth="1"/>
    <col min="3" max="3" width="14.00390625" style="0" bestFit="1" customWidth="1"/>
    <col min="4" max="4" width="18.421875" style="0" bestFit="1" customWidth="1"/>
    <col min="5" max="5" width="14.57421875" style="0" bestFit="1" customWidth="1"/>
    <col min="6" max="6" width="13.28125" style="0" bestFit="1" customWidth="1"/>
  </cols>
  <sheetData>
    <row r="1" spans="1:9" ht="18">
      <c r="A1" s="50" t="s">
        <v>30</v>
      </c>
      <c r="B1" s="51"/>
      <c r="C1" s="51"/>
      <c r="D1" s="51"/>
      <c r="E1" s="51"/>
      <c r="F1" s="51"/>
      <c r="G1" s="51"/>
      <c r="H1" s="51"/>
      <c r="I1" s="51"/>
    </row>
    <row r="2" spans="1:9" ht="13.5" thickBot="1">
      <c r="A2" s="51"/>
      <c r="B2" s="51"/>
      <c r="C2" s="51"/>
      <c r="D2" s="51"/>
      <c r="E2" s="51"/>
      <c r="F2" s="51"/>
      <c r="G2" s="51"/>
      <c r="H2" s="51"/>
      <c r="I2" s="51"/>
    </row>
    <row r="3" spans="1:9" ht="12.75">
      <c r="A3" s="6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5" t="s">
        <v>58</v>
      </c>
      <c r="G3" s="51"/>
      <c r="H3" s="51"/>
      <c r="I3" s="51"/>
    </row>
    <row r="4" spans="1:9" ht="12.75">
      <c r="A4" s="36">
        <v>2001</v>
      </c>
      <c r="B4" s="40" t="s">
        <v>33</v>
      </c>
      <c r="C4" s="41" t="s">
        <v>36</v>
      </c>
      <c r="D4" s="41" t="s">
        <v>37</v>
      </c>
      <c r="E4" s="41" t="s">
        <v>38</v>
      </c>
      <c r="F4" s="37">
        <v>0.02</v>
      </c>
      <c r="G4" s="51"/>
      <c r="H4" s="51"/>
      <c r="I4" s="51"/>
    </row>
    <row r="5" spans="1:9" ht="12.75">
      <c r="A5" s="36">
        <v>2002</v>
      </c>
      <c r="B5" s="40" t="s">
        <v>33</v>
      </c>
      <c r="C5" s="41" t="s">
        <v>39</v>
      </c>
      <c r="D5" s="41" t="s">
        <v>40</v>
      </c>
      <c r="E5" s="41" t="s">
        <v>41</v>
      </c>
      <c r="F5" s="37">
        <v>0.05</v>
      </c>
      <c r="G5" s="51"/>
      <c r="H5" s="51"/>
      <c r="I5" s="51"/>
    </row>
    <row r="6" spans="1:9" ht="12.75">
      <c r="A6" s="36">
        <v>2003</v>
      </c>
      <c r="B6" s="40" t="s">
        <v>42</v>
      </c>
      <c r="C6" s="41" t="s">
        <v>43</v>
      </c>
      <c r="D6" s="41" t="s">
        <v>44</v>
      </c>
      <c r="E6" s="41" t="s">
        <v>41</v>
      </c>
      <c r="F6" s="37">
        <v>0.03</v>
      </c>
      <c r="G6" s="51"/>
      <c r="H6" s="51"/>
      <c r="I6" s="51"/>
    </row>
    <row r="7" spans="1:9" ht="12.75">
      <c r="A7" s="36">
        <v>2004</v>
      </c>
      <c r="B7" s="40" t="s">
        <v>45</v>
      </c>
      <c r="C7" s="41" t="s">
        <v>46</v>
      </c>
      <c r="D7" s="41" t="s">
        <v>47</v>
      </c>
      <c r="E7" s="41" t="s">
        <v>48</v>
      </c>
      <c r="F7" s="37">
        <v>0.02</v>
      </c>
      <c r="G7" s="51"/>
      <c r="H7" s="51"/>
      <c r="I7" s="51"/>
    </row>
    <row r="8" spans="1:9" ht="12.75">
      <c r="A8" s="36">
        <v>2005</v>
      </c>
      <c r="B8" s="40"/>
      <c r="C8" s="41" t="s">
        <v>49</v>
      </c>
      <c r="D8" s="41" t="s">
        <v>50</v>
      </c>
      <c r="E8" s="41" t="s">
        <v>51</v>
      </c>
      <c r="F8" s="37">
        <v>0.04</v>
      </c>
      <c r="G8" s="51"/>
      <c r="H8" s="51"/>
      <c r="I8" s="51"/>
    </row>
    <row r="9" spans="1:9" ht="12.75">
      <c r="A9" s="36">
        <v>2006</v>
      </c>
      <c r="B9" s="40"/>
      <c r="C9" s="41" t="s">
        <v>52</v>
      </c>
      <c r="D9" s="41" t="s">
        <v>53</v>
      </c>
      <c r="E9" s="41" t="s">
        <v>54</v>
      </c>
      <c r="F9" s="37">
        <v>0.08</v>
      </c>
      <c r="G9" s="51"/>
      <c r="H9" s="51"/>
      <c r="I9" s="51"/>
    </row>
    <row r="10" spans="1:9" ht="12.75">
      <c r="A10" s="36">
        <v>2007</v>
      </c>
      <c r="B10" s="40"/>
      <c r="C10" s="41" t="s">
        <v>55</v>
      </c>
      <c r="D10" s="41" t="s">
        <v>56</v>
      </c>
      <c r="E10" s="41" t="s">
        <v>57</v>
      </c>
      <c r="F10" s="37">
        <v>0.02</v>
      </c>
      <c r="G10" s="51"/>
      <c r="H10" s="51"/>
      <c r="I10" s="51"/>
    </row>
    <row r="11" spans="1:9" ht="12.75">
      <c r="A11" s="36">
        <v>2008</v>
      </c>
      <c r="B11" s="40"/>
      <c r="C11" s="41" t="s">
        <v>62</v>
      </c>
      <c r="D11" s="41" t="s">
        <v>63</v>
      </c>
      <c r="E11" s="41" t="s">
        <v>64</v>
      </c>
      <c r="F11" s="37">
        <v>0.05</v>
      </c>
      <c r="G11" s="51"/>
      <c r="H11" s="51"/>
      <c r="I11" s="51"/>
    </row>
    <row r="12" spans="1:9" ht="12.75">
      <c r="A12" s="36">
        <v>2009</v>
      </c>
      <c r="B12" s="40" t="s">
        <v>42</v>
      </c>
      <c r="C12" s="41" t="s">
        <v>65</v>
      </c>
      <c r="D12" s="41" t="s">
        <v>66</v>
      </c>
      <c r="E12" s="41" t="s">
        <v>67</v>
      </c>
      <c r="F12" s="37">
        <v>0.02</v>
      </c>
      <c r="G12" s="51"/>
      <c r="H12" s="51"/>
      <c r="I12" s="51"/>
    </row>
    <row r="13" spans="1:9" ht="13.5" thickBot="1">
      <c r="A13" s="38">
        <v>2010</v>
      </c>
      <c r="B13" s="42"/>
      <c r="C13" s="43" t="s">
        <v>68</v>
      </c>
      <c r="D13" s="43" t="s">
        <v>69</v>
      </c>
      <c r="E13" s="43" t="s">
        <v>70</v>
      </c>
      <c r="F13" s="39">
        <v>0.03</v>
      </c>
      <c r="G13" s="51"/>
      <c r="H13" s="51"/>
      <c r="I13" s="51"/>
    </row>
    <row r="14" spans="1:9" ht="12.75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8">
      <c r="A15" s="52" t="s">
        <v>59</v>
      </c>
      <c r="B15" s="51"/>
      <c r="C15" s="51"/>
      <c r="D15" s="51"/>
      <c r="E15" s="51"/>
      <c r="F15" s="51"/>
      <c r="G15" s="51"/>
      <c r="H15" s="51"/>
      <c r="I15" s="51"/>
    </row>
    <row r="16" spans="1:9" ht="13.5" thickBot="1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12.75">
      <c r="A17" s="3" t="s">
        <v>60</v>
      </c>
      <c r="B17" s="4" t="s">
        <v>61</v>
      </c>
      <c r="C17" s="51"/>
      <c r="D17" s="51"/>
      <c r="E17" s="51"/>
      <c r="F17" s="51"/>
      <c r="G17" s="51"/>
      <c r="H17" s="51"/>
      <c r="I17" s="51"/>
    </row>
    <row r="18" spans="1:9" ht="12.75">
      <c r="A18" s="36">
        <v>10</v>
      </c>
      <c r="B18" s="37">
        <v>0.05</v>
      </c>
      <c r="C18" s="51"/>
      <c r="D18" s="51"/>
      <c r="E18" s="51"/>
      <c r="F18" s="51"/>
      <c r="G18" s="51"/>
      <c r="H18" s="51"/>
      <c r="I18" s="51"/>
    </row>
    <row r="19" spans="1:9" ht="12.75">
      <c r="A19" s="36">
        <v>20</v>
      </c>
      <c r="B19" s="37">
        <v>0.1</v>
      </c>
      <c r="C19" s="51"/>
      <c r="D19" s="51"/>
      <c r="E19" s="51"/>
      <c r="F19" s="51"/>
      <c r="G19" s="51"/>
      <c r="H19" s="51"/>
      <c r="I19" s="51"/>
    </row>
    <row r="20" spans="1:9" ht="12.75">
      <c r="A20" s="36">
        <v>50</v>
      </c>
      <c r="B20" s="37">
        <v>0.15</v>
      </c>
      <c r="C20" s="51"/>
      <c r="D20" s="51"/>
      <c r="E20" s="51"/>
      <c r="F20" s="51"/>
      <c r="G20" s="51"/>
      <c r="H20" s="51"/>
      <c r="I20" s="51"/>
    </row>
    <row r="21" spans="1:9" ht="13.5" thickBot="1">
      <c r="A21" s="38">
        <v>100</v>
      </c>
      <c r="B21" s="39">
        <v>0.2</v>
      </c>
      <c r="C21" s="51"/>
      <c r="D21" s="51"/>
      <c r="E21" s="51"/>
      <c r="F21" s="51"/>
      <c r="G21" s="51"/>
      <c r="H21" s="51"/>
      <c r="I21" s="51"/>
    </row>
    <row r="22" spans="1:9" ht="12.75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2.75">
      <c r="A25" s="51"/>
      <c r="B25" s="51"/>
      <c r="C25" s="51"/>
      <c r="D25" s="51"/>
      <c r="E25" s="51"/>
      <c r="F25" s="51"/>
      <c r="G25" s="51"/>
      <c r="H25" s="51"/>
      <c r="I25" s="51"/>
    </row>
    <row r="26" spans="1:9" ht="12.75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2.75">
      <c r="A27" s="51"/>
      <c r="B27" s="51"/>
      <c r="C27" s="51"/>
      <c r="D27" s="51"/>
      <c r="E27" s="51"/>
      <c r="F27" s="51"/>
      <c r="G27" s="51"/>
      <c r="H27" s="51"/>
      <c r="I27" s="51"/>
    </row>
  </sheetData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G3" sqref="G3"/>
    </sheetView>
  </sheetViews>
  <sheetFormatPr defaultColWidth="11.421875" defaultRowHeight="12.75"/>
  <cols>
    <col min="2" max="2" width="14.00390625" style="0" bestFit="1" customWidth="1"/>
    <col min="3" max="3" width="17.00390625" style="0" customWidth="1"/>
    <col min="4" max="4" width="16.28125" style="0" bestFit="1" customWidth="1"/>
    <col min="5" max="5" width="13.7109375" style="0" bestFit="1" customWidth="1"/>
    <col min="6" max="6" width="15.57421875" style="0" customWidth="1"/>
    <col min="8" max="8" width="15.00390625" style="0" bestFit="1" customWidth="1"/>
  </cols>
  <sheetData>
    <row r="1" spans="1:10" ht="20.25">
      <c r="A1" s="68" t="s">
        <v>102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3.5" thickBo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5.5">
      <c r="A5" s="82" t="s">
        <v>31</v>
      </c>
      <c r="B5" s="6" t="s">
        <v>33</v>
      </c>
      <c r="C5" s="9" t="s">
        <v>93</v>
      </c>
      <c r="D5" s="81" t="s">
        <v>103</v>
      </c>
      <c r="E5" s="9" t="s">
        <v>94</v>
      </c>
      <c r="F5" s="56" t="s">
        <v>101</v>
      </c>
      <c r="G5" s="9" t="s">
        <v>28</v>
      </c>
      <c r="H5" s="57" t="s">
        <v>104</v>
      </c>
      <c r="I5" s="30"/>
      <c r="J5" s="30"/>
    </row>
    <row r="6" spans="1:10" ht="12.75">
      <c r="A6" s="83">
        <v>2001</v>
      </c>
      <c r="B6" s="85" t="s">
        <v>36</v>
      </c>
      <c r="C6" s="70">
        <v>120000</v>
      </c>
      <c r="D6" s="71">
        <f>C6-C6*KK!F4</f>
        <v>117600</v>
      </c>
      <c r="E6" s="71">
        <f>C6-D6</f>
        <v>2400</v>
      </c>
      <c r="F6" s="65">
        <f>E6/$C$16</f>
        <v>0.0005795701521371649</v>
      </c>
      <c r="G6" s="35" t="str">
        <f>IF(F6&lt;0.1%,"schlecht",IF(F6&lt;0.3%,"geht so",IF(F6&lt;0.5%,"o. k.","super")))</f>
        <v>schlecht</v>
      </c>
      <c r="H6" s="66" t="str">
        <f>IF(OR(G6="super",E6&gt;30000),"Wendlandt",IF(AND(G6="o.k.",E6&gt;5000),"Koslowski","Petersen"))</f>
        <v>Petersen</v>
      </c>
      <c r="I6" s="30"/>
      <c r="J6" s="30"/>
    </row>
    <row r="7" spans="1:10" ht="12.75">
      <c r="A7" s="83">
        <v>2002</v>
      </c>
      <c r="B7" s="85" t="s">
        <v>39</v>
      </c>
      <c r="C7" s="70">
        <v>240000</v>
      </c>
      <c r="D7" s="71">
        <f>C7-C7*KK!F5</f>
        <v>228000</v>
      </c>
      <c r="E7" s="71">
        <f aca="true" t="shared" si="0" ref="E7:E15">C7-D7</f>
        <v>12000</v>
      </c>
      <c r="F7" s="65">
        <f aca="true" t="shared" si="1" ref="F7:F15">E7/$C$16</f>
        <v>0.0028978507606858247</v>
      </c>
      <c r="G7" s="35" t="str">
        <f aca="true" t="shared" si="2" ref="G7:G15">IF(F7&lt;0.1%,"schlecht",IF(F7&lt;0.3%,"geht so",IF(F7&lt;0.5%,"o. k.","super")))</f>
        <v>geht so</v>
      </c>
      <c r="H7" s="66" t="str">
        <f aca="true" t="shared" si="3" ref="H7:H15">IF(OR(G7="super",E7&gt;30000),"Wendlandt",IF(AND(G7="o.k.",E7&gt;5000),"Koslowski","Petersen"))</f>
        <v>Petersen</v>
      </c>
      <c r="I7" s="30"/>
      <c r="J7" s="30"/>
    </row>
    <row r="8" spans="1:10" ht="12.75">
      <c r="A8" s="83">
        <v>2003</v>
      </c>
      <c r="B8" s="85" t="s">
        <v>43</v>
      </c>
      <c r="C8" s="70">
        <v>520000</v>
      </c>
      <c r="D8" s="71">
        <f>C8-C8*KK!F6</f>
        <v>504400</v>
      </c>
      <c r="E8" s="71">
        <f t="shared" si="0"/>
        <v>15600</v>
      </c>
      <c r="F8" s="65">
        <f t="shared" si="1"/>
        <v>0.003767205988891572</v>
      </c>
      <c r="G8" s="35" t="str">
        <f t="shared" si="2"/>
        <v>o. k.</v>
      </c>
      <c r="H8" s="66" t="str">
        <f t="shared" si="3"/>
        <v>Petersen</v>
      </c>
      <c r="I8" s="30"/>
      <c r="J8" s="30"/>
    </row>
    <row r="9" spans="1:10" ht="12.75">
      <c r="A9" s="83">
        <v>2004</v>
      </c>
      <c r="B9" s="85" t="s">
        <v>46</v>
      </c>
      <c r="C9" s="70">
        <v>128000</v>
      </c>
      <c r="D9" s="71">
        <f>C9-C9*KK!F7</f>
        <v>125440</v>
      </c>
      <c r="E9" s="71">
        <f t="shared" si="0"/>
        <v>2560</v>
      </c>
      <c r="F9" s="65">
        <f t="shared" si="1"/>
        <v>0.0006182081622796426</v>
      </c>
      <c r="G9" s="35" t="str">
        <f t="shared" si="2"/>
        <v>schlecht</v>
      </c>
      <c r="H9" s="66" t="str">
        <f t="shared" si="3"/>
        <v>Petersen</v>
      </c>
      <c r="I9" s="30"/>
      <c r="J9" s="30"/>
    </row>
    <row r="10" spans="1:10" ht="12.75">
      <c r="A10" s="83">
        <v>2005</v>
      </c>
      <c r="B10" s="85" t="s">
        <v>49</v>
      </c>
      <c r="C10" s="70">
        <v>325000</v>
      </c>
      <c r="D10" s="71">
        <f>C10-C10*KK!F8</f>
        <v>312000</v>
      </c>
      <c r="E10" s="71">
        <f t="shared" si="0"/>
        <v>13000</v>
      </c>
      <c r="F10" s="65">
        <f t="shared" si="1"/>
        <v>0.0031393383240763103</v>
      </c>
      <c r="G10" s="35" t="str">
        <f t="shared" si="2"/>
        <v>o. k.</v>
      </c>
      <c r="H10" s="66" t="str">
        <f t="shared" si="3"/>
        <v>Petersen</v>
      </c>
      <c r="I10" s="30"/>
      <c r="J10" s="30"/>
    </row>
    <row r="11" spans="1:10" ht="12.75">
      <c r="A11" s="83">
        <v>2006</v>
      </c>
      <c r="B11" s="85" t="s">
        <v>52</v>
      </c>
      <c r="C11" s="70">
        <v>452000</v>
      </c>
      <c r="D11" s="71">
        <f>C11-C11*KK!F9</f>
        <v>415840</v>
      </c>
      <c r="E11" s="71">
        <f t="shared" si="0"/>
        <v>36160</v>
      </c>
      <c r="F11" s="65">
        <f t="shared" si="1"/>
        <v>0.008732190292199953</v>
      </c>
      <c r="G11" s="35" t="str">
        <f t="shared" si="2"/>
        <v>super</v>
      </c>
      <c r="H11" s="66" t="str">
        <f t="shared" si="3"/>
        <v>Wendlandt</v>
      </c>
      <c r="I11" s="30"/>
      <c r="J11" s="30"/>
    </row>
    <row r="12" spans="1:10" ht="12.75">
      <c r="A12" s="83">
        <v>2007</v>
      </c>
      <c r="B12" s="85" t="s">
        <v>55</v>
      </c>
      <c r="C12" s="70">
        <v>1500000</v>
      </c>
      <c r="D12" s="71">
        <f>C12-C12*KK!F10</f>
        <v>1470000</v>
      </c>
      <c r="E12" s="71">
        <f t="shared" si="0"/>
        <v>30000</v>
      </c>
      <c r="F12" s="65">
        <f t="shared" si="1"/>
        <v>0.007244626901714562</v>
      </c>
      <c r="G12" s="35" t="str">
        <f t="shared" si="2"/>
        <v>super</v>
      </c>
      <c r="H12" s="66" t="str">
        <f t="shared" si="3"/>
        <v>Wendlandt</v>
      </c>
      <c r="I12" s="30"/>
      <c r="J12" s="30"/>
    </row>
    <row r="13" spans="1:10" ht="12.75">
      <c r="A13" s="83">
        <v>2008</v>
      </c>
      <c r="B13" s="85" t="s">
        <v>62</v>
      </c>
      <c r="C13" s="70">
        <v>180000</v>
      </c>
      <c r="D13" s="71">
        <f>C13-C13*KK!F11</f>
        <v>171000</v>
      </c>
      <c r="E13" s="71">
        <f t="shared" si="0"/>
        <v>9000</v>
      </c>
      <c r="F13" s="65">
        <f t="shared" si="1"/>
        <v>0.0021733880705143687</v>
      </c>
      <c r="G13" s="35" t="str">
        <f t="shared" si="2"/>
        <v>geht so</v>
      </c>
      <c r="H13" s="66" t="str">
        <f t="shared" si="3"/>
        <v>Petersen</v>
      </c>
      <c r="I13" s="30"/>
      <c r="J13" s="30"/>
    </row>
    <row r="14" spans="1:10" ht="12.75">
      <c r="A14" s="83">
        <v>2009</v>
      </c>
      <c r="B14" s="85" t="s">
        <v>65</v>
      </c>
      <c r="C14" s="70">
        <v>90000</v>
      </c>
      <c r="D14" s="71">
        <f>C14-C14*KK!F12</f>
        <v>88200</v>
      </c>
      <c r="E14" s="71">
        <f t="shared" si="0"/>
        <v>1800</v>
      </c>
      <c r="F14" s="65">
        <f t="shared" si="1"/>
        <v>0.0004346776141028737</v>
      </c>
      <c r="G14" s="35" t="str">
        <f t="shared" si="2"/>
        <v>schlecht</v>
      </c>
      <c r="H14" s="66" t="str">
        <f t="shared" si="3"/>
        <v>Petersen</v>
      </c>
      <c r="I14" s="30"/>
      <c r="J14" s="30"/>
    </row>
    <row r="15" spans="1:10" ht="13.5" thickBot="1">
      <c r="A15" s="84">
        <v>2010</v>
      </c>
      <c r="B15" s="86" t="s">
        <v>68</v>
      </c>
      <c r="C15" s="78">
        <v>586000</v>
      </c>
      <c r="D15" s="72">
        <f>C15-C15*KK!F13</f>
        <v>568420</v>
      </c>
      <c r="E15" s="72">
        <f t="shared" si="0"/>
        <v>17580</v>
      </c>
      <c r="F15" s="67">
        <f t="shared" si="1"/>
        <v>0.0042453513644047335</v>
      </c>
      <c r="G15" s="12" t="str">
        <f t="shared" si="2"/>
        <v>o. k.</v>
      </c>
      <c r="H15" s="59" t="str">
        <f t="shared" si="3"/>
        <v>Petersen</v>
      </c>
      <c r="I15" s="30"/>
      <c r="J15" s="30"/>
    </row>
    <row r="16" spans="1:10" ht="12.75">
      <c r="A16" s="30"/>
      <c r="B16" s="79" t="s">
        <v>95</v>
      </c>
      <c r="C16" s="80">
        <f>SUM(C6:C15)</f>
        <v>4141000</v>
      </c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19" t="s">
        <v>96</v>
      </c>
      <c r="C17" s="74">
        <f>MIN(C6:C15)</f>
        <v>90000</v>
      </c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19" t="s">
        <v>97</v>
      </c>
      <c r="C18" s="74">
        <f>MAX(C6:C15)</f>
        <v>1500000</v>
      </c>
      <c r="D18" s="30"/>
      <c r="E18" s="30"/>
      <c r="F18" s="30"/>
      <c r="G18" s="30"/>
      <c r="H18" s="30"/>
      <c r="I18" s="30"/>
      <c r="J18" s="30"/>
    </row>
    <row r="19" spans="1:10" ht="13.5" thickBot="1">
      <c r="A19" s="30"/>
      <c r="B19" s="60" t="s">
        <v>98</v>
      </c>
      <c r="C19" s="75">
        <f>AVERAGE(C6:C15)</f>
        <v>414100</v>
      </c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61" t="s">
        <v>99</v>
      </c>
      <c r="C20" s="63"/>
      <c r="D20" s="58">
        <f>COUNTIF(KK!F4:F13,0.02)</f>
        <v>4</v>
      </c>
      <c r="E20" s="30"/>
      <c r="F20" s="30"/>
      <c r="G20" s="30"/>
      <c r="H20" s="30"/>
      <c r="I20" s="30"/>
      <c r="J20" s="30"/>
    </row>
    <row r="21" spans="1:10" ht="13.5" thickBot="1">
      <c r="A21" s="30"/>
      <c r="B21" s="62" t="s">
        <v>100</v>
      </c>
      <c r="C21" s="64"/>
      <c r="D21" s="59">
        <f>COUNTA(KK!B4:B13)</f>
        <v>5</v>
      </c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1999-05-18T17:09:34Z</cp:lastPrinted>
  <dcterms:created xsi:type="dcterms:W3CDTF">1998-03-20T17:40:05Z</dcterms:created>
  <dcterms:modified xsi:type="dcterms:W3CDTF">2008-12-04T19:30:44Z</dcterms:modified>
  <cp:category/>
  <cp:version/>
  <cp:contentType/>
  <cp:contentStatus/>
</cp:coreProperties>
</file>